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20730" windowHeight="10950" tabRatio="919" firstSheet="2" activeTab="15"/>
  </bookViews>
  <sheets>
    <sheet name="Январь-Октябрь" sheetId="34" state="hidden" r:id="rId1"/>
    <sheet name="Июнь-Октябрь" sheetId="33" state="hidden" r:id="rId2"/>
    <sheet name="январь" sheetId="23" r:id="rId3"/>
    <sheet name="февраль" sheetId="24" r:id="rId4"/>
    <sheet name="март" sheetId="25" r:id="rId5"/>
    <sheet name="апрель" sheetId="26" r:id="rId6"/>
    <sheet name="май" sheetId="27" r:id="rId7"/>
    <sheet name="июнь" sheetId="28" r:id="rId8"/>
    <sheet name="июль" sheetId="29" r:id="rId9"/>
    <sheet name="август" sheetId="31" r:id="rId10"/>
    <sheet name="сентябрь" sheetId="30" r:id="rId11"/>
    <sheet name="октябрь" sheetId="32" r:id="rId12"/>
    <sheet name="ноябрь" sheetId="35" r:id="rId13"/>
    <sheet name="декабрь" sheetId="36" r:id="rId14"/>
    <sheet name="свод17" sheetId="37" r:id="rId15"/>
    <sheet name="Итого за год" sheetId="38" r:id="rId16"/>
  </sheets>
  <definedNames>
    <definedName name="_xlnm.Print_Area" localSheetId="9">август!$A$1:$G$47</definedName>
    <definedName name="_xlnm.Print_Area" localSheetId="13">декабрь!$A$1:$G$48</definedName>
    <definedName name="_xlnm.Print_Area" localSheetId="8">июль!$A$1:$G$49</definedName>
    <definedName name="_xlnm.Print_Area" localSheetId="7">июнь!$A$1:$G$48</definedName>
    <definedName name="_xlnm.Print_Area" localSheetId="1">'Июнь-Октябрь'!$A$1:$G$53</definedName>
    <definedName name="_xlnm.Print_Area" localSheetId="6">май!$A$1:$G$47</definedName>
    <definedName name="_xlnm.Print_Area" localSheetId="12">ноябрь!$A$1:$G$48</definedName>
    <definedName name="_xlnm.Print_Area" localSheetId="11">октябрь!$A$1:$G$46</definedName>
    <definedName name="_xlnm.Print_Area" localSheetId="14">свод17!$A$1:$G$72</definedName>
    <definedName name="_xlnm.Print_Area" localSheetId="10">сентябрь!$A$1:$G$47</definedName>
    <definedName name="_xlnm.Print_Area" localSheetId="3">февраль!$A$1:$G$46</definedName>
    <definedName name="_xlnm.Print_Area" localSheetId="0">'Январь-Октябрь'!$A$1:$G$58</definedName>
  </definedNames>
  <calcPr calcId="145621"/>
</workbook>
</file>

<file path=xl/calcChain.xml><?xml version="1.0" encoding="utf-8"?>
<calcChain xmlns="http://schemas.openxmlformats.org/spreadsheetml/2006/main">
  <c r="C4" i="38" l="1"/>
  <c r="B4" i="38"/>
  <c r="J4" i="38"/>
  <c r="I4" i="38"/>
  <c r="H4" i="38"/>
  <c r="H14" i="37" l="1"/>
  <c r="G59" i="37"/>
  <c r="G63" i="37" s="1"/>
  <c r="H62" i="37"/>
  <c r="H63" i="37"/>
  <c r="H59" i="37"/>
  <c r="H58" i="37"/>
  <c r="H48" i="37"/>
  <c r="H46" i="37"/>
  <c r="H36" i="37"/>
  <c r="H25" i="37"/>
  <c r="G62" i="37"/>
  <c r="G40" i="35"/>
  <c r="G39" i="35"/>
  <c r="G38" i="24"/>
  <c r="G37" i="23"/>
  <c r="G40" i="36"/>
  <c r="G39" i="36"/>
  <c r="G61" i="37"/>
  <c r="G58" i="37"/>
  <c r="G48" i="37"/>
  <c r="G45" i="37"/>
  <c r="G44" i="37"/>
  <c r="G43" i="37"/>
  <c r="G42" i="37"/>
  <c r="G46" i="37" s="1"/>
  <c r="G41" i="37"/>
  <c r="G40" i="37"/>
  <c r="G39" i="37"/>
  <c r="G35" i="37" l="1"/>
  <c r="G34" i="37"/>
  <c r="G33" i="37"/>
  <c r="G32" i="37"/>
  <c r="G31" i="37"/>
  <c r="G30" i="37"/>
  <c r="G29" i="37"/>
  <c r="G28" i="37"/>
  <c r="G36" i="37" s="1"/>
  <c r="G24" i="37"/>
  <c r="G31" i="36" l="1"/>
  <c r="G30" i="36"/>
  <c r="G30" i="35"/>
  <c r="G29" i="35"/>
  <c r="G24" i="28"/>
  <c r="G28" i="35" l="1"/>
  <c r="G28" i="32"/>
  <c r="G31" i="30"/>
  <c r="G33" i="29" l="1"/>
  <c r="G32" i="29"/>
  <c r="G34" i="29" s="1"/>
  <c r="G38" i="28"/>
  <c r="G37" i="27"/>
  <c r="G39" i="26"/>
  <c r="G37" i="25"/>
  <c r="G35" i="24"/>
  <c r="G35" i="23"/>
  <c r="G30" i="28"/>
  <c r="G29" i="28"/>
  <c r="G33" i="27" l="1"/>
  <c r="G32" i="27"/>
  <c r="G32" i="25"/>
  <c r="G31" i="25"/>
  <c r="G32" i="26"/>
  <c r="G31" i="26"/>
  <c r="G28" i="26" l="1"/>
  <c r="G27" i="26"/>
  <c r="G28" i="25" l="1"/>
  <c r="G27" i="25"/>
  <c r="F14" i="24" l="1"/>
  <c r="F14" i="23"/>
  <c r="G37" i="24"/>
  <c r="G27" i="24"/>
  <c r="G36" i="23"/>
  <c r="G27" i="23" l="1"/>
  <c r="B10" i="38" l="1"/>
  <c r="J10" i="38" l="1"/>
  <c r="C10" i="38" l="1"/>
  <c r="D10" i="38"/>
  <c r="E10" i="38"/>
  <c r="F10" i="38"/>
  <c r="G10" i="38"/>
  <c r="H10" i="38"/>
  <c r="I10" i="38"/>
  <c r="K10" i="38" l="1"/>
  <c r="C5" i="38"/>
  <c r="D5" i="38"/>
  <c r="E5" i="38"/>
  <c r="F5" i="38"/>
  <c r="G5" i="38"/>
  <c r="B5" i="38"/>
  <c r="K3" i="38" l="1"/>
  <c r="G25" i="37" l="1"/>
  <c r="G37" i="36" l="1"/>
  <c r="G36" i="36"/>
  <c r="G33" i="36"/>
  <c r="F14" i="36" l="1"/>
  <c r="G37" i="35" l="1"/>
  <c r="G36" i="35"/>
  <c r="G35" i="35"/>
  <c r="F14" i="35" l="1"/>
  <c r="G45" i="34"/>
  <c r="G44" i="34"/>
  <c r="G43" i="34"/>
  <c r="G26" i="34"/>
  <c r="G33" i="34"/>
  <c r="G39" i="34"/>
  <c r="G41" i="34" s="1"/>
  <c r="F38" i="34"/>
  <c r="F25" i="34"/>
  <c r="F24" i="34"/>
  <c r="F32" i="34"/>
  <c r="F31" i="34"/>
  <c r="G49" i="34" l="1"/>
  <c r="F14" i="34" s="1"/>
  <c r="F30" i="34"/>
  <c r="G47" i="34"/>
  <c r="G48" i="34" s="1"/>
  <c r="F36" i="34"/>
  <c r="F29" i="34"/>
  <c r="G42" i="33" l="1"/>
  <c r="G40" i="33"/>
  <c r="G34" i="23"/>
  <c r="G33" i="23"/>
  <c r="G36" i="33"/>
  <c r="G26" i="33"/>
  <c r="G32" i="33"/>
  <c r="F35" i="33"/>
  <c r="F30" i="33"/>
  <c r="F25" i="33"/>
  <c r="F24" i="33"/>
  <c r="F31" i="33"/>
  <c r="G38" i="33" l="1"/>
  <c r="G36" i="32"/>
  <c r="G37" i="30"/>
  <c r="G37" i="31"/>
  <c r="G39" i="29"/>
  <c r="G35" i="32" l="1"/>
  <c r="G34" i="32"/>
  <c r="G29" i="32"/>
  <c r="G36" i="31"/>
  <c r="G34" i="31"/>
  <c r="G32" i="31"/>
  <c r="G28" i="31"/>
  <c r="G36" i="30"/>
  <c r="G34" i="30"/>
  <c r="G32" i="30"/>
  <c r="G38" i="32" l="1"/>
  <c r="F14" i="32" s="1"/>
  <c r="G39" i="30"/>
  <c r="F14" i="30" s="1"/>
  <c r="G39" i="31"/>
  <c r="F14" i="31" s="1"/>
  <c r="G38" i="29" l="1"/>
  <c r="G36" i="29"/>
  <c r="G28" i="29"/>
  <c r="G25" i="28"/>
  <c r="G43" i="33"/>
  <c r="G45" i="33" s="1"/>
  <c r="F14" i="33" s="1"/>
  <c r="G37" i="28"/>
  <c r="G36" i="28"/>
  <c r="G34" i="28"/>
  <c r="G40" i="28" l="1"/>
  <c r="F14" i="28" s="1"/>
  <c r="G41" i="29"/>
  <c r="F14" i="29" s="1"/>
  <c r="G28" i="24" l="1"/>
  <c r="G28" i="23"/>
  <c r="G36" i="27" l="1"/>
  <c r="G35" i="27"/>
  <c r="G28" i="27"/>
  <c r="G38" i="26"/>
  <c r="I5" i="38" s="1"/>
  <c r="G34" i="26"/>
  <c r="G36" i="25"/>
  <c r="G34" i="25"/>
  <c r="G39" i="25"/>
  <c r="G34" i="24"/>
  <c r="G33" i="24"/>
  <c r="J5" i="38" l="1"/>
  <c r="H5" i="38"/>
  <c r="G41" i="26"/>
  <c r="F14" i="26" s="1"/>
  <c r="F14" i="25"/>
  <c r="G39" i="27"/>
  <c r="F14" i="27" s="1"/>
  <c r="K4" i="38" l="1"/>
  <c r="F14" i="37"/>
  <c r="K5" i="38"/>
</calcChain>
</file>

<file path=xl/sharedStrings.xml><?xml version="1.0" encoding="utf-8"?>
<sst xmlns="http://schemas.openxmlformats.org/spreadsheetml/2006/main" count="1101" uniqueCount="140">
  <si>
    <t>№ п/п</t>
  </si>
  <si>
    <t>Наименование работ</t>
  </si>
  <si>
    <t>Кол-во раз за период</t>
  </si>
  <si>
    <t>Стоимость работ всего, руб.</t>
  </si>
  <si>
    <t>САНИТАРНОЕ  СОДЕРЖАНИЕ</t>
  </si>
  <si>
    <t>Итого санитарное содержание:</t>
  </si>
  <si>
    <t>2</t>
  </si>
  <si>
    <t>СТРОИТЕЛЬНЫЕ КОНСТРУКЦИИ</t>
  </si>
  <si>
    <t>Итого строительные конструкции:</t>
  </si>
  <si>
    <t>3</t>
  </si>
  <si>
    <t>ИНЖЕНЕРНОЕ ОБОРУДОВАНИЕ</t>
  </si>
  <si>
    <t>Итого инженерное оборудование:</t>
  </si>
  <si>
    <t>Содержание общего имущества жилого дома</t>
  </si>
  <si>
    <t>4</t>
  </si>
  <si>
    <t>5</t>
  </si>
  <si>
    <t>6</t>
  </si>
  <si>
    <t>7</t>
  </si>
  <si>
    <t>ВСЕГО:</t>
  </si>
  <si>
    <t>постоянно</t>
  </si>
  <si>
    <t>Номер документа</t>
  </si>
  <si>
    <t>Дата составления</t>
  </si>
  <si>
    <t>Отчетный период</t>
  </si>
  <si>
    <t>с</t>
  </si>
  <si>
    <t>по</t>
  </si>
  <si>
    <t>1.</t>
  </si>
  <si>
    <t>Стоимость работ за 1 раз, руб.</t>
  </si>
  <si>
    <t>Сдал:</t>
  </si>
  <si>
    <t>м.п.</t>
  </si>
  <si>
    <t xml:space="preserve">Объект - </t>
  </si>
  <si>
    <t xml:space="preserve">Заказчик - </t>
  </si>
  <si>
    <t xml:space="preserve">Подрядчик (Исполнитель) - </t>
  </si>
  <si>
    <t>Собственники помещений многоквартирного дома</t>
  </si>
  <si>
    <t>номер</t>
  </si>
  <si>
    <t>дата</t>
  </si>
  <si>
    <t>Договор управления</t>
  </si>
  <si>
    <t>АКТ</t>
  </si>
  <si>
    <t>О ПРИЕМКЕ ВЫПОЛНЕННЫХ РАБОТ</t>
  </si>
  <si>
    <t>Принял:</t>
  </si>
  <si>
    <t>Стоимость работ по акту, руб.:</t>
  </si>
  <si>
    <t>по заявке</t>
  </si>
  <si>
    <t>МУП "УК ЖКХ", 652740, г.Калтан, пр-кт.Мира, д. 65а, тел. (38472) 3-02-60</t>
  </si>
  <si>
    <t xml:space="preserve">Вывоз КГО  </t>
  </si>
  <si>
    <t>Директор МУП "УК ЖКХ"</t>
  </si>
  <si>
    <t>М.А. Пивень</t>
  </si>
  <si>
    <t>МУП "УК ЖКХ"</t>
  </si>
  <si>
    <t>Муниципальное Унитарное Предприятие</t>
  </si>
  <si>
    <t xml:space="preserve">"Управляющая Компания Жилищно Коммунального </t>
  </si>
  <si>
    <t>Хозяйства"</t>
  </si>
  <si>
    <t>тел.(38472)3-02-60</t>
  </si>
  <si>
    <t>652740, Кемеровская обл., г.Калтан,</t>
  </si>
  <si>
    <t>проспект Мира 65а</t>
  </si>
  <si>
    <t>ИНН 4222014844; КПП 422201001</t>
  </si>
  <si>
    <t>Представитель совета МКД</t>
  </si>
  <si>
    <t>05/14</t>
  </si>
  <si>
    <t>МКД № 8 по ул.Дзержинского, общ.пл.871,3 м кв.</t>
  </si>
  <si>
    <t>по адресу: ул. Дзержинского, 8</t>
  </si>
  <si>
    <t>Аварийно-диспетчерское обслуживание (1,8руб/м2 х 870,4м2)</t>
  </si>
  <si>
    <t>Услуга управления компании и начисления (2,3руб/м2 х 870,4м2)</t>
  </si>
  <si>
    <t>Вывоз ТБО (1,0 руб/м2 х 870,4 м2)</t>
  </si>
  <si>
    <t>2.1</t>
  </si>
  <si>
    <t>Ремонт кровли</t>
  </si>
  <si>
    <t>3.1</t>
  </si>
  <si>
    <t xml:space="preserve"> 3 подъезд Смена патрона, ревизия сети на лестничной клетке</t>
  </si>
  <si>
    <t xml:space="preserve"> Очистка кровли от снега (навесы)</t>
  </si>
  <si>
    <t xml:space="preserve"> Очистка кровли от снега</t>
  </si>
  <si>
    <t>Услуга управления компании и начисления (2,3руб/м2 х 870,4 м2)</t>
  </si>
  <si>
    <t>1.1</t>
  </si>
  <si>
    <t>Окашивание территории</t>
  </si>
  <si>
    <r>
      <t xml:space="preserve">Прочистка сети водоотведения (кв 7;8) </t>
    </r>
    <r>
      <rPr>
        <sz val="8"/>
        <rFont val="Arial"/>
        <family val="2"/>
        <charset val="204"/>
      </rPr>
      <t>19.10.2016</t>
    </r>
  </si>
  <si>
    <t>Скалывание сосулек</t>
  </si>
  <si>
    <t>Вывоз ТБО (1,19 руб/м2 х 870,4 м2)</t>
  </si>
  <si>
    <t>1.2</t>
  </si>
  <si>
    <t>Окашивание территории июнь</t>
  </si>
  <si>
    <t>Окашивание территории июль</t>
  </si>
  <si>
    <t>Скалывание сосулек октябрь</t>
  </si>
  <si>
    <t>Устранение протечки кровли (над кв.14) сентябрь</t>
  </si>
  <si>
    <t>Укрепление электрощита сентябрь</t>
  </si>
  <si>
    <t>Итого по содержанию:</t>
  </si>
  <si>
    <t>2.2</t>
  </si>
  <si>
    <t>МУП "УК ЖКХ", 652740, г.Калтан, пр-кт.Мира, д. 65а, тел. 8 (38472) 3-36-60</t>
  </si>
  <si>
    <t>Механизированная очистка дворовой территории от снега (2 маш/час*880руб)
февраль</t>
  </si>
  <si>
    <t>Смена лампы (1 под-1эт) февраль</t>
  </si>
  <si>
    <t xml:space="preserve"> Очистка кровли от снега, февраль</t>
  </si>
  <si>
    <t xml:space="preserve"> Очистка кровли от снега (навесы), январь</t>
  </si>
  <si>
    <t xml:space="preserve"> 3 подъезд Смена патрона, ревизия сети на лестничной клетке, апрель</t>
  </si>
  <si>
    <t>Всего по содержанию</t>
  </si>
  <si>
    <t>3.3</t>
  </si>
  <si>
    <t>2.3</t>
  </si>
  <si>
    <t>2.4</t>
  </si>
  <si>
    <t>3.2</t>
  </si>
  <si>
    <t>МУП "УК ЖКХ", 652740, г.Калтан, пр-кт.Мира, д. 65а, тел. (38472) 3-36-60</t>
  </si>
  <si>
    <t>тел.(38472)3-36-60</t>
  </si>
  <si>
    <t>2.5</t>
  </si>
  <si>
    <t>2.6</t>
  </si>
  <si>
    <t>Содержание земельного участка</t>
  </si>
  <si>
    <t>Содержание общего имущества</t>
  </si>
  <si>
    <t>Дератизация и дезинсекция</t>
  </si>
  <si>
    <t>Содержание и ремонт конструктивных элементов</t>
  </si>
  <si>
    <t>Содержание и ремонт систем инженерно-технического обеспечения</t>
  </si>
  <si>
    <t>Содержание и ремонт систем дымоудаления</t>
  </si>
  <si>
    <t>Обеспечение устранения аварий</t>
  </si>
  <si>
    <t>Услуги по управлению</t>
  </si>
  <si>
    <t>Вывоз бытовых отходов</t>
  </si>
  <si>
    <t>Итого</t>
  </si>
  <si>
    <t>Тариф, руб</t>
  </si>
  <si>
    <t>Выполнено работ на сумму, руб</t>
  </si>
  <si>
    <t>план</t>
  </si>
  <si>
    <t>графа №</t>
  </si>
  <si>
    <t xml:space="preserve">МКД № 8 по ул.Дзержинского, </t>
  </si>
  <si>
    <t>Механизированная очистка дворовой территории от снега  (погрузка и вывоз)                                  (3,2маш/час*1150руб+3,2маш/час*1035руб)</t>
  </si>
  <si>
    <t>Механизированная очистка дворовой территории от снега (1,2маш/час*1150руб)</t>
  </si>
  <si>
    <t xml:space="preserve">Прочистка сети водоотведения (кв 7) </t>
  </si>
  <si>
    <t>Ремонт кровли  (над 3 под)</t>
  </si>
  <si>
    <t>Устранение неисправности в системе ГВС (кв 12.14)</t>
  </si>
  <si>
    <t>Прочистка сети водоотведения (кв 7) (2раза)</t>
  </si>
  <si>
    <t>Устранение неисправности в системе ХВС (порыв)</t>
  </si>
  <si>
    <t xml:space="preserve">Ремонт кровли </t>
  </si>
  <si>
    <t>Смена розлива ХВС и ГВС (кв 2-6)</t>
  </si>
  <si>
    <t>Смена вентиля на стояке ХВС</t>
  </si>
  <si>
    <t>Прокладка розлива ХВС (кв 12-13)</t>
  </si>
  <si>
    <t xml:space="preserve">Устранение протечки в кровле </t>
  </si>
  <si>
    <t>Смена ламп (1,2,3под)</t>
  </si>
  <si>
    <t>Смена выключателя (1 под)</t>
  </si>
  <si>
    <t>Устранение утечки ГВС (кв.5)</t>
  </si>
  <si>
    <t>Устранение утечки сети отопления (кв.4)</t>
  </si>
  <si>
    <t>Смена вентилей на розливе отопления, развоздушивание системы отопления</t>
  </si>
  <si>
    <t>Ремонт дверного блока (1 под)</t>
  </si>
  <si>
    <t>Ремонт дверного полотна (установка пружины)</t>
  </si>
  <si>
    <t>Обследование по подаче ХВС</t>
  </si>
  <si>
    <t>Устранение утечки (кв.3)</t>
  </si>
  <si>
    <t>Смена участка стояка ХВС (кв.13-16)</t>
  </si>
  <si>
    <t>2.7</t>
  </si>
  <si>
    <t>2.8</t>
  </si>
  <si>
    <t>3.4</t>
  </si>
  <si>
    <t>3.5</t>
  </si>
  <si>
    <t>3.6</t>
  </si>
  <si>
    <t>3.7</t>
  </si>
  <si>
    <t>Механизированная очистка дворовой территории от снега (0,5маш/час*1150руб)</t>
  </si>
  <si>
    <t>Механизированная очистка дворовой территории от снега (0,4маш/час*1150руб)</t>
  </si>
  <si>
    <t>Механизированная очистка дворовой территории от снега (1,2+0,4+0,5маш/час*1150руб)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</si>
</sst>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 Cyr"/>
      <charset val="204"/>
    </font>
    <font>
      <b/>
      <i/>
      <sz val="11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16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6" fillId="0" borderId="0" xfId="0" applyFont="1"/>
    <xf numFmtId="0" fontId="5" fillId="0" borderId="2" xfId="0" applyFont="1" applyBorder="1"/>
    <xf numFmtId="0" fontId="5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right"/>
    </xf>
    <xf numFmtId="0" fontId="5" fillId="0" borderId="4" xfId="0" applyFont="1" applyBorder="1"/>
    <xf numFmtId="4" fontId="5" fillId="0" borderId="5" xfId="0" applyNumberFormat="1" applyFont="1" applyBorder="1"/>
    <xf numFmtId="49" fontId="6" fillId="0" borderId="3" xfId="0" applyNumberFormat="1" applyFont="1" applyBorder="1" applyAlignment="1">
      <alignment horizontal="right"/>
    </xf>
    <xf numFmtId="0" fontId="6" fillId="0" borderId="1" xfId="0" applyFont="1" applyBorder="1"/>
    <xf numFmtId="4" fontId="6" fillId="0" borderId="5" xfId="0" applyNumberFormat="1" applyFont="1" applyBorder="1"/>
    <xf numFmtId="0" fontId="5" fillId="0" borderId="1" xfId="0" applyFont="1" applyBorder="1"/>
    <xf numFmtId="0" fontId="5" fillId="0" borderId="6" xfId="0" applyFont="1" applyBorder="1"/>
    <xf numFmtId="0" fontId="6" fillId="0" borderId="8" xfId="0" applyFont="1" applyBorder="1"/>
    <xf numFmtId="0" fontId="5" fillId="0" borderId="9" xfId="0" applyFont="1" applyBorder="1"/>
    <xf numFmtId="0" fontId="5" fillId="0" borderId="0" xfId="0" applyFont="1" applyBorder="1"/>
    <xf numFmtId="0" fontId="8" fillId="0" borderId="0" xfId="0" applyFont="1" applyAlignment="1">
      <alignment horizontal="right" vertical="top"/>
    </xf>
    <xf numFmtId="0" fontId="5" fillId="0" borderId="0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/>
    <xf numFmtId="0" fontId="0" fillId="0" borderId="0" xfId="0" applyBorder="1" applyAlignment="1"/>
    <xf numFmtId="0" fontId="5" fillId="0" borderId="6" xfId="0" applyFont="1" applyBorder="1" applyAlignment="1">
      <alignment wrapText="1"/>
    </xf>
    <xf numFmtId="49" fontId="6" fillId="0" borderId="7" xfId="0" applyNumberFormat="1" applyFont="1" applyBorder="1" applyAlignment="1">
      <alignment horizontal="right"/>
    </xf>
    <xf numFmtId="4" fontId="6" fillId="0" borderId="10" xfId="0" applyNumberFormat="1" applyFont="1" applyBorder="1"/>
    <xf numFmtId="49" fontId="5" fillId="0" borderId="11" xfId="0" applyNumberFormat="1" applyFont="1" applyBorder="1" applyAlignment="1">
      <alignment horizontal="right"/>
    </xf>
    <xf numFmtId="0" fontId="3" fillId="0" borderId="0" xfId="0" applyFont="1" applyAlignment="1">
      <alignment vertical="center" wrapText="1"/>
    </xf>
    <xf numFmtId="4" fontId="2" fillId="0" borderId="0" xfId="0" applyNumberFormat="1" applyFont="1"/>
    <xf numFmtId="49" fontId="5" fillId="0" borderId="3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0" fillId="0" borderId="0" xfId="0" applyFill="1"/>
    <xf numFmtId="0" fontId="6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/>
    <xf numFmtId="4" fontId="1" fillId="0" borderId="0" xfId="0" applyNumberFormat="1" applyFont="1"/>
    <xf numFmtId="3" fontId="5" fillId="0" borderId="5" xfId="0" applyNumberFormat="1" applyFont="1" applyFill="1" applyBorder="1" applyAlignment="1">
      <alignment wrapText="1"/>
    </xf>
    <xf numFmtId="14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9" xfId="0" applyFont="1" applyFill="1" applyBorder="1"/>
    <xf numFmtId="4" fontId="5" fillId="0" borderId="5" xfId="0" applyNumberFormat="1" applyFont="1" applyFill="1" applyBorder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right"/>
    </xf>
    <xf numFmtId="0" fontId="5" fillId="0" borderId="21" xfId="0" applyFont="1" applyFill="1" applyBorder="1"/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5" fillId="0" borderId="21" xfId="0" applyFont="1" applyFill="1" applyBorder="1" applyAlignment="1">
      <alignment horizontal="center"/>
    </xf>
    <xf numFmtId="4" fontId="6" fillId="0" borderId="23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13" xfId="0" applyFont="1" applyBorder="1" applyAlignment="1">
      <alignment horizontal="center" vertical="center" wrapText="1"/>
    </xf>
    <xf numFmtId="0" fontId="17" fillId="0" borderId="1" xfId="1" applyFont="1" applyBorder="1"/>
    <xf numFmtId="0" fontId="17" fillId="0" borderId="1" xfId="1" applyFont="1" applyBorder="1" applyAlignment="1">
      <alignment horizontal="center" vertical="center" wrapText="1"/>
    </xf>
    <xf numFmtId="0" fontId="16" fillId="0" borderId="0" xfId="1" applyAlignment="1">
      <alignment horizontal="center" vertical="center" wrapText="1"/>
    </xf>
    <xf numFmtId="0" fontId="16" fillId="0" borderId="0" xfId="1"/>
    <xf numFmtId="0" fontId="17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/>
    </xf>
    <xf numFmtId="0" fontId="18" fillId="0" borderId="1" xfId="1" applyFont="1" applyBorder="1" applyAlignment="1">
      <alignment horizontal="center"/>
    </xf>
    <xf numFmtId="4" fontId="17" fillId="0" borderId="1" xfId="1" applyNumberFormat="1" applyFont="1" applyBorder="1" applyAlignment="1">
      <alignment horizontal="center" vertical="center"/>
    </xf>
    <xf numFmtId="4" fontId="18" fillId="0" borderId="1" xfId="1" applyNumberFormat="1" applyFont="1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4" fontId="17" fillId="2" borderId="1" xfId="1" applyNumberFormat="1" applyFont="1" applyFill="1" applyBorder="1" applyAlignment="1">
      <alignment horizontal="center" vertical="center"/>
    </xf>
    <xf numFmtId="4" fontId="18" fillId="2" borderId="1" xfId="1" applyNumberFormat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6" fillId="0" borderId="0" xfId="1" applyAlignment="1">
      <alignment horizontal="center" vertical="center"/>
    </xf>
    <xf numFmtId="4" fontId="0" fillId="0" borderId="0" xfId="0" applyNumberFormat="1" applyFill="1"/>
    <xf numFmtId="4" fontId="0" fillId="0" borderId="0" xfId="0" applyNumberFormat="1"/>
    <xf numFmtId="0" fontId="10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10" fillId="0" borderId="18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0" fillId="0" borderId="0" xfId="0" applyAlignment="1">
      <alignment horizontal="right"/>
    </xf>
    <xf numFmtId="4" fontId="2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/>
    <xf numFmtId="0" fontId="4" fillId="0" borderId="0" xfId="0" applyFont="1" applyAlignment="1">
      <alignment horizontal="center"/>
    </xf>
    <xf numFmtId="0" fontId="15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5" fillId="0" borderId="16" xfId="0" applyFont="1" applyBorder="1" applyAlignment="1"/>
    <xf numFmtId="0" fontId="0" fillId="0" borderId="17" xfId="0" applyBorder="1" applyAlignment="1"/>
    <xf numFmtId="0" fontId="5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5" fillId="0" borderId="20" xfId="0" applyFont="1" applyBorder="1" applyAlignment="1"/>
    <xf numFmtId="0" fontId="0" fillId="0" borderId="9" xfId="0" applyBorder="1" applyAlignment="1"/>
    <xf numFmtId="0" fontId="5" fillId="0" borderId="2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5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A7" zoomScaleNormal="100" workbookViewId="0">
      <selection activeCell="H40" sqref="H40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50" t="s">
        <v>44</v>
      </c>
      <c r="B1" s="151"/>
      <c r="C1" s="151"/>
      <c r="D1" s="151"/>
      <c r="E1" s="152" t="s">
        <v>91</v>
      </c>
      <c r="F1" s="152"/>
      <c r="G1" s="152"/>
      <c r="L1" s="51"/>
      <c r="M1" s="4"/>
    </row>
    <row r="2" spans="1:13" ht="15" x14ac:dyDescent="0.2">
      <c r="A2" s="153" t="s">
        <v>45</v>
      </c>
      <c r="B2" s="153"/>
      <c r="C2" s="153"/>
      <c r="D2" s="154" t="s">
        <v>49</v>
      </c>
      <c r="E2" s="154"/>
      <c r="F2" s="154"/>
      <c r="G2" s="154"/>
      <c r="L2" s="51"/>
      <c r="M2" s="4"/>
    </row>
    <row r="3" spans="1:13" ht="15" x14ac:dyDescent="0.2">
      <c r="A3" s="153" t="s">
        <v>46</v>
      </c>
      <c r="B3" s="153"/>
      <c r="C3" s="153"/>
      <c r="D3" s="154" t="s">
        <v>50</v>
      </c>
      <c r="E3" s="154"/>
      <c r="F3" s="154"/>
      <c r="G3" s="154"/>
      <c r="L3" s="51"/>
      <c r="M3" s="4"/>
    </row>
    <row r="4" spans="1:13" ht="15.75" thickBot="1" x14ac:dyDescent="0.25">
      <c r="A4" s="139" t="s">
        <v>47</v>
      </c>
      <c r="B4" s="139"/>
      <c r="C4" s="139"/>
      <c r="D4" s="140" t="s">
        <v>51</v>
      </c>
      <c r="E4" s="140"/>
      <c r="F4" s="140"/>
      <c r="G4" s="140"/>
      <c r="L4" s="51"/>
      <c r="M4" s="4"/>
    </row>
    <row r="5" spans="1:13" ht="28.5" customHeight="1" thickTop="1" x14ac:dyDescent="0.2">
      <c r="A5" s="141" t="s">
        <v>29</v>
      </c>
      <c r="B5" s="142"/>
      <c r="C5" s="21" t="s">
        <v>31</v>
      </c>
      <c r="E5" s="24"/>
    </row>
    <row r="6" spans="1:13" ht="25.5" customHeight="1" x14ac:dyDescent="0.2">
      <c r="A6" s="143" t="s">
        <v>30</v>
      </c>
      <c r="B6" s="144"/>
      <c r="C6" s="31" t="s">
        <v>90</v>
      </c>
      <c r="E6" s="26"/>
    </row>
    <row r="7" spans="1:13" x14ac:dyDescent="0.2">
      <c r="A7" s="145" t="s">
        <v>28</v>
      </c>
      <c r="B7" s="146"/>
      <c r="C7" s="21" t="s">
        <v>54</v>
      </c>
      <c r="E7" s="24"/>
      <c r="F7" s="27"/>
    </row>
    <row r="8" spans="1:13" x14ac:dyDescent="0.2">
      <c r="A8" s="29"/>
      <c r="B8" s="30"/>
      <c r="C8" s="30"/>
      <c r="D8" s="24"/>
      <c r="E8" s="28" t="s">
        <v>34</v>
      </c>
      <c r="F8" s="78" t="s">
        <v>32</v>
      </c>
      <c r="G8" s="54" t="s">
        <v>53</v>
      </c>
    </row>
    <row r="9" spans="1:13" x14ac:dyDescent="0.2">
      <c r="A9" s="29"/>
      <c r="B9" s="30"/>
      <c r="C9" s="30"/>
      <c r="D9" s="24"/>
      <c r="E9" s="25"/>
      <c r="F9" s="78" t="s">
        <v>33</v>
      </c>
      <c r="G9" s="53">
        <v>41887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47" t="s">
        <v>19</v>
      </c>
      <c r="E11" s="147" t="s">
        <v>20</v>
      </c>
      <c r="F11" s="149" t="s">
        <v>21</v>
      </c>
      <c r="G11" s="149"/>
    </row>
    <row r="12" spans="1:13" x14ac:dyDescent="0.2">
      <c r="A12" s="6"/>
      <c r="B12" s="7"/>
      <c r="C12" s="7"/>
      <c r="D12" s="148"/>
      <c r="E12" s="148"/>
      <c r="F12" s="9" t="s">
        <v>22</v>
      </c>
      <c r="G12" s="9" t="s">
        <v>23</v>
      </c>
    </row>
    <row r="13" spans="1:13" ht="15" customHeight="1" x14ac:dyDescent="0.2">
      <c r="A13" s="7"/>
      <c r="B13" s="7"/>
      <c r="C13" s="7"/>
      <c r="D13" s="42"/>
      <c r="E13" s="10"/>
      <c r="F13" s="10">
        <v>42370</v>
      </c>
      <c r="G13" s="10">
        <v>42674</v>
      </c>
    </row>
    <row r="14" spans="1:13" x14ac:dyDescent="0.2">
      <c r="A14" s="7"/>
      <c r="B14" s="7"/>
      <c r="C14" s="131" t="s">
        <v>38</v>
      </c>
      <c r="D14" s="131"/>
      <c r="E14" s="131"/>
      <c r="F14" s="132">
        <f>G49</f>
        <v>57868.214</v>
      </c>
      <c r="G14" s="132"/>
    </row>
    <row r="15" spans="1:13" ht="14.25" customHeight="1" x14ac:dyDescent="0.2">
      <c r="A15" s="133" t="s">
        <v>35</v>
      </c>
      <c r="B15" s="133"/>
      <c r="C15" s="133"/>
      <c r="D15" s="133" t="s">
        <v>35</v>
      </c>
      <c r="E15" s="133"/>
      <c r="F15" s="133"/>
      <c r="G15" s="133"/>
    </row>
    <row r="16" spans="1:13" ht="11.25" customHeight="1" x14ac:dyDescent="0.2">
      <c r="A16" s="133" t="s">
        <v>36</v>
      </c>
      <c r="B16" s="133"/>
      <c r="C16" s="133"/>
      <c r="D16" s="133"/>
      <c r="E16" s="133"/>
      <c r="F16" s="133"/>
      <c r="G16" s="133"/>
      <c r="H16" s="80"/>
      <c r="I16" s="48"/>
      <c r="J16" s="48"/>
    </row>
    <row r="17" spans="1:12" x14ac:dyDescent="0.2">
      <c r="A17" s="133" t="s">
        <v>55</v>
      </c>
      <c r="B17" s="133"/>
      <c r="C17" s="133"/>
      <c r="D17" s="133"/>
      <c r="E17" s="133"/>
      <c r="F17" s="133"/>
      <c r="G17" s="133"/>
      <c r="H17" s="138"/>
      <c r="I17" s="138"/>
      <c r="J17" s="138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48"/>
      <c r="J18" s="48"/>
    </row>
    <row r="19" spans="1:12" x14ac:dyDescent="0.2">
      <c r="A19" s="134" t="s">
        <v>12</v>
      </c>
      <c r="B19" s="134"/>
      <c r="C19" s="134"/>
      <c r="D19" s="134"/>
      <c r="E19" s="134"/>
      <c r="F19" s="134"/>
      <c r="G19" s="134"/>
      <c r="H19" s="80"/>
      <c r="I19" s="48"/>
      <c r="J19" s="4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35" customFormat="1" ht="34.5" thickBot="1" x14ac:dyDescent="0.25">
      <c r="A22" s="45" t="s">
        <v>0</v>
      </c>
      <c r="B22" s="135" t="s">
        <v>1</v>
      </c>
      <c r="C22" s="135"/>
      <c r="D22" s="135"/>
      <c r="E22" s="81" t="s">
        <v>2</v>
      </c>
      <c r="F22" s="81" t="s">
        <v>25</v>
      </c>
      <c r="G22" s="47" t="s">
        <v>3</v>
      </c>
      <c r="I22" s="49"/>
      <c r="J22" s="49"/>
      <c r="K22" s="49"/>
      <c r="L22" s="49"/>
    </row>
    <row r="23" spans="1:12" x14ac:dyDescent="0.2">
      <c r="A23" s="34" t="s">
        <v>24</v>
      </c>
      <c r="B23" s="136" t="s">
        <v>4</v>
      </c>
      <c r="C23" s="136"/>
      <c r="D23" s="137"/>
      <c r="E23" s="15"/>
      <c r="F23" s="15"/>
      <c r="G23" s="12"/>
    </row>
    <row r="24" spans="1:12" x14ac:dyDescent="0.2">
      <c r="A24" s="14" t="s">
        <v>66</v>
      </c>
      <c r="B24" s="116" t="s">
        <v>72</v>
      </c>
      <c r="C24" s="117"/>
      <c r="D24" s="118"/>
      <c r="E24" s="20">
        <v>1</v>
      </c>
      <c r="F24" s="39">
        <f>G24/E24</f>
        <v>663.73</v>
      </c>
      <c r="G24" s="16">
        <v>663.73</v>
      </c>
    </row>
    <row r="25" spans="1:12" x14ac:dyDescent="0.2">
      <c r="A25" s="14" t="s">
        <v>71</v>
      </c>
      <c r="B25" s="116" t="s">
        <v>73</v>
      </c>
      <c r="C25" s="117"/>
      <c r="D25" s="118"/>
      <c r="E25" s="20">
        <v>1</v>
      </c>
      <c r="F25" s="39">
        <f>G25/E25</f>
        <v>626.05999999999995</v>
      </c>
      <c r="G25" s="16">
        <v>626.05999999999995</v>
      </c>
    </row>
    <row r="26" spans="1:12" s="3" customFormat="1" x14ac:dyDescent="0.2">
      <c r="A26" s="17"/>
      <c r="B26" s="129" t="s">
        <v>5</v>
      </c>
      <c r="C26" s="129"/>
      <c r="D26" s="130"/>
      <c r="E26" s="18"/>
      <c r="F26" s="41"/>
      <c r="G26" s="19">
        <f>SUM(G24:G25)</f>
        <v>1289.79</v>
      </c>
      <c r="I26" s="4"/>
      <c r="J26" s="4"/>
      <c r="K26" s="4"/>
      <c r="L26" s="4"/>
    </row>
    <row r="27" spans="1:12" ht="9" customHeight="1" x14ac:dyDescent="0.2">
      <c r="A27" s="14"/>
      <c r="B27" s="124"/>
      <c r="C27" s="124"/>
      <c r="D27" s="125"/>
      <c r="E27" s="20"/>
      <c r="F27" s="39"/>
      <c r="G27" s="16"/>
    </row>
    <row r="28" spans="1:12" x14ac:dyDescent="0.2">
      <c r="A28" s="14" t="s">
        <v>6</v>
      </c>
      <c r="B28" s="124" t="s">
        <v>7</v>
      </c>
      <c r="C28" s="124"/>
      <c r="D28" s="125"/>
      <c r="E28" s="20"/>
      <c r="F28" s="39"/>
      <c r="G28" s="16"/>
    </row>
    <row r="29" spans="1:12" x14ac:dyDescent="0.2">
      <c r="A29" s="14" t="s">
        <v>59</v>
      </c>
      <c r="B29" s="116" t="s">
        <v>83</v>
      </c>
      <c r="C29" s="117"/>
      <c r="D29" s="118"/>
      <c r="E29" s="20">
        <v>1</v>
      </c>
      <c r="F29" s="39">
        <f>G29/E29</f>
        <v>1349.1</v>
      </c>
      <c r="G29" s="16">
        <v>1349.1</v>
      </c>
    </row>
    <row r="30" spans="1:12" x14ac:dyDescent="0.2">
      <c r="A30" s="14" t="s">
        <v>78</v>
      </c>
      <c r="B30" s="116" t="s">
        <v>82</v>
      </c>
      <c r="C30" s="117"/>
      <c r="D30" s="118"/>
      <c r="E30" s="20">
        <v>1</v>
      </c>
      <c r="F30" s="39">
        <f>G30/E30</f>
        <v>7332</v>
      </c>
      <c r="G30" s="16">
        <v>7332</v>
      </c>
    </row>
    <row r="31" spans="1:12" x14ac:dyDescent="0.2">
      <c r="A31" s="14" t="s">
        <v>87</v>
      </c>
      <c r="B31" s="116" t="s">
        <v>75</v>
      </c>
      <c r="C31" s="117"/>
      <c r="D31" s="118"/>
      <c r="E31" s="20">
        <v>1</v>
      </c>
      <c r="F31" s="39">
        <f>G31/E31</f>
        <v>191.78</v>
      </c>
      <c r="G31" s="16">
        <v>191.78</v>
      </c>
    </row>
    <row r="32" spans="1:12" x14ac:dyDescent="0.2">
      <c r="A32" s="14" t="s">
        <v>88</v>
      </c>
      <c r="B32" s="116" t="s">
        <v>74</v>
      </c>
      <c r="C32" s="117"/>
      <c r="D32" s="118"/>
      <c r="E32" s="20">
        <v>1</v>
      </c>
      <c r="F32" s="39">
        <f>G32/E32</f>
        <v>314.49</v>
      </c>
      <c r="G32" s="16">
        <v>314.49</v>
      </c>
    </row>
    <row r="33" spans="1:12" s="3" customFormat="1" x14ac:dyDescent="0.2">
      <c r="A33" s="17"/>
      <c r="B33" s="129" t="s">
        <v>8</v>
      </c>
      <c r="C33" s="129"/>
      <c r="D33" s="130"/>
      <c r="E33" s="18"/>
      <c r="F33" s="41"/>
      <c r="G33" s="19">
        <f>SUM(G29:G32)</f>
        <v>9187.3700000000008</v>
      </c>
      <c r="I33" s="4"/>
      <c r="J33" s="4"/>
      <c r="K33" s="4"/>
      <c r="L33" s="4"/>
    </row>
    <row r="34" spans="1:12" ht="9" customHeight="1" x14ac:dyDescent="0.2">
      <c r="A34" s="14"/>
      <c r="B34" s="124"/>
      <c r="C34" s="124"/>
      <c r="D34" s="125"/>
      <c r="E34" s="20"/>
      <c r="F34" s="39"/>
      <c r="G34" s="16"/>
    </row>
    <row r="35" spans="1:12" x14ac:dyDescent="0.2">
      <c r="A35" s="14" t="s">
        <v>9</v>
      </c>
      <c r="B35" s="124" t="s">
        <v>10</v>
      </c>
      <c r="C35" s="124"/>
      <c r="D35" s="125"/>
      <c r="E35" s="20"/>
      <c r="F35" s="39"/>
      <c r="G35" s="16"/>
    </row>
    <row r="36" spans="1:12" x14ac:dyDescent="0.2">
      <c r="A36" s="14" t="s">
        <v>61</v>
      </c>
      <c r="B36" s="116" t="s">
        <v>81</v>
      </c>
      <c r="C36" s="117"/>
      <c r="D36" s="118"/>
      <c r="E36" s="20">
        <v>1</v>
      </c>
      <c r="F36" s="15">
        <f>G36/E36</f>
        <v>65.040000000000006</v>
      </c>
      <c r="G36" s="16">
        <v>65.040000000000006</v>
      </c>
    </row>
    <row r="37" spans="1:12" x14ac:dyDescent="0.2">
      <c r="A37" s="14" t="s">
        <v>89</v>
      </c>
      <c r="B37" s="116" t="s">
        <v>84</v>
      </c>
      <c r="C37" s="117"/>
      <c r="D37" s="118"/>
      <c r="E37" s="20"/>
      <c r="F37" s="39"/>
      <c r="G37" s="16">
        <v>190.2</v>
      </c>
    </row>
    <row r="38" spans="1:12" x14ac:dyDescent="0.2">
      <c r="A38" s="14" t="s">
        <v>86</v>
      </c>
      <c r="B38" s="116" t="s">
        <v>76</v>
      </c>
      <c r="C38" s="117"/>
      <c r="D38" s="118"/>
      <c r="E38" s="20">
        <v>1</v>
      </c>
      <c r="F38" s="39">
        <f>G38/E38</f>
        <v>483.91</v>
      </c>
      <c r="G38" s="16">
        <v>483.91</v>
      </c>
    </row>
    <row r="39" spans="1:12" s="3" customFormat="1" x14ac:dyDescent="0.2">
      <c r="A39" s="17"/>
      <c r="B39" s="129" t="s">
        <v>11</v>
      </c>
      <c r="C39" s="129"/>
      <c r="D39" s="130"/>
      <c r="E39" s="18"/>
      <c r="F39" s="41"/>
      <c r="G39" s="19">
        <f>SUM(G36:G38)</f>
        <v>739.15000000000009</v>
      </c>
      <c r="I39" s="4"/>
      <c r="J39" s="4"/>
      <c r="K39" s="4"/>
      <c r="L39" s="4"/>
    </row>
    <row r="40" spans="1:12" ht="9" customHeight="1" x14ac:dyDescent="0.2">
      <c r="A40" s="14"/>
      <c r="B40" s="124"/>
      <c r="C40" s="124"/>
      <c r="D40" s="125"/>
      <c r="E40" s="20"/>
      <c r="F40" s="39"/>
      <c r="G40" s="16"/>
    </row>
    <row r="41" spans="1:12" ht="14.25" customHeight="1" x14ac:dyDescent="0.2">
      <c r="A41" s="14"/>
      <c r="B41" s="119" t="s">
        <v>77</v>
      </c>
      <c r="C41" s="120"/>
      <c r="D41" s="121"/>
      <c r="E41" s="20"/>
      <c r="F41" s="39"/>
      <c r="G41" s="19">
        <f>G39+G33</f>
        <v>9926.52</v>
      </c>
      <c r="I41" s="51"/>
    </row>
    <row r="42" spans="1:12" ht="14.25" customHeight="1" x14ac:dyDescent="0.2">
      <c r="A42" s="14"/>
      <c r="B42" s="84"/>
      <c r="C42" s="85"/>
      <c r="D42" s="86"/>
      <c r="E42" s="20"/>
      <c r="F42" s="39"/>
      <c r="G42" s="16"/>
    </row>
    <row r="43" spans="1:12" s="40" customFormat="1" x14ac:dyDescent="0.2">
      <c r="A43" s="37" t="s">
        <v>13</v>
      </c>
      <c r="B43" s="114" t="s">
        <v>56</v>
      </c>
      <c r="C43" s="114"/>
      <c r="D43" s="115"/>
      <c r="E43" s="38" t="s">
        <v>18</v>
      </c>
      <c r="F43" s="39"/>
      <c r="G43" s="56">
        <f>1.8* 870.4*10</f>
        <v>15667.2</v>
      </c>
      <c r="I43" s="4"/>
      <c r="J43" s="4"/>
      <c r="K43" s="4"/>
      <c r="L43" s="50"/>
    </row>
    <row r="44" spans="1:12" s="40" customFormat="1" x14ac:dyDescent="0.2">
      <c r="A44" s="37" t="s">
        <v>14</v>
      </c>
      <c r="B44" s="114" t="s">
        <v>65</v>
      </c>
      <c r="C44" s="114"/>
      <c r="D44" s="115"/>
      <c r="E44" s="38" t="s">
        <v>18</v>
      </c>
      <c r="F44" s="39"/>
      <c r="G44" s="56">
        <f>2.3* 870.4*10</f>
        <v>20019.199999999997</v>
      </c>
      <c r="I44" s="4"/>
      <c r="J44" s="4"/>
      <c r="K44" s="4"/>
      <c r="L44" s="50"/>
    </row>
    <row r="45" spans="1:12" s="40" customFormat="1" x14ac:dyDescent="0.2">
      <c r="A45" s="37" t="s">
        <v>15</v>
      </c>
      <c r="B45" s="114" t="s">
        <v>58</v>
      </c>
      <c r="C45" s="114"/>
      <c r="D45" s="115"/>
      <c r="E45" s="38" t="s">
        <v>18</v>
      </c>
      <c r="F45" s="39"/>
      <c r="G45" s="56">
        <f>1* 870.4*6+1.19* 870.4*4</f>
        <v>9365.503999999999</v>
      </c>
      <c r="I45" s="4"/>
      <c r="J45" s="4"/>
      <c r="K45" s="4"/>
      <c r="L45" s="50"/>
    </row>
    <row r="46" spans="1:12" s="40" customFormat="1" ht="12.75" hidden="1" customHeight="1" x14ac:dyDescent="0.2">
      <c r="A46" s="37" t="s">
        <v>16</v>
      </c>
      <c r="B46" s="114" t="s">
        <v>41</v>
      </c>
      <c r="C46" s="114"/>
      <c r="D46" s="115"/>
      <c r="E46" s="38" t="s">
        <v>39</v>
      </c>
      <c r="F46" s="39"/>
      <c r="G46" s="52">
        <v>0</v>
      </c>
      <c r="I46" s="50"/>
      <c r="J46" s="50"/>
      <c r="K46" s="50"/>
      <c r="L46" s="50"/>
    </row>
    <row r="47" spans="1:12" s="40" customFormat="1" ht="24.75" customHeight="1" x14ac:dyDescent="0.2">
      <c r="A47" s="37" t="s">
        <v>16</v>
      </c>
      <c r="B47" s="113" t="s">
        <v>80</v>
      </c>
      <c r="C47" s="114"/>
      <c r="D47" s="115"/>
      <c r="E47" s="69" t="s">
        <v>39</v>
      </c>
      <c r="F47" s="39"/>
      <c r="G47" s="56">
        <f>2*800</f>
        <v>1600</v>
      </c>
      <c r="I47" s="4"/>
      <c r="J47" s="4"/>
      <c r="K47" s="4"/>
      <c r="L47" s="50"/>
    </row>
    <row r="48" spans="1:12" s="40" customFormat="1" ht="16.5" customHeight="1" x14ac:dyDescent="0.2">
      <c r="A48" s="82"/>
      <c r="B48" s="126" t="s">
        <v>85</v>
      </c>
      <c r="C48" s="127"/>
      <c r="D48" s="128"/>
      <c r="E48" s="87"/>
      <c r="F48" s="83"/>
      <c r="G48" s="88">
        <f>G47+G41</f>
        <v>11526.52</v>
      </c>
      <c r="I48" s="4"/>
      <c r="J48" s="4"/>
      <c r="K48" s="4"/>
      <c r="L48" s="50"/>
    </row>
    <row r="49" spans="1:13" s="3" customFormat="1" ht="13.5" thickBot="1" x14ac:dyDescent="0.25">
      <c r="A49" s="32"/>
      <c r="B49" s="122" t="s">
        <v>17</v>
      </c>
      <c r="C49" s="122"/>
      <c r="D49" s="123"/>
      <c r="E49" s="22"/>
      <c r="F49" s="22"/>
      <c r="G49" s="33">
        <f>G26+G33+G39+G43+G44+G45+G46+G47</f>
        <v>57868.214</v>
      </c>
      <c r="H49" s="36"/>
      <c r="I49" s="50"/>
      <c r="J49" s="50"/>
      <c r="K49" s="50"/>
      <c r="L49" s="4"/>
    </row>
    <row r="50" spans="1:13" ht="7.5" customHeight="1" x14ac:dyDescent="0.2">
      <c r="A50" s="7"/>
      <c r="B50" s="7"/>
      <c r="C50" s="7"/>
      <c r="D50" s="7"/>
      <c r="E50" s="7"/>
      <c r="F50" s="7"/>
      <c r="G50" s="7"/>
      <c r="I50" s="50"/>
      <c r="J50" s="50"/>
      <c r="K50" s="50"/>
    </row>
    <row r="51" spans="1:13" x14ac:dyDescent="0.2">
      <c r="A51" s="7"/>
      <c r="B51" s="7"/>
      <c r="C51" s="7"/>
      <c r="D51" s="7"/>
      <c r="E51" s="7"/>
      <c r="F51" s="7"/>
      <c r="G51" s="7"/>
      <c r="H51" s="4"/>
    </row>
    <row r="52" spans="1:13" x14ac:dyDescent="0.2">
      <c r="A52" s="7"/>
      <c r="B52" s="7"/>
      <c r="C52" s="7"/>
      <c r="D52" s="7"/>
      <c r="E52" s="7"/>
      <c r="F52" s="7"/>
      <c r="G52" s="7"/>
      <c r="H52" s="4"/>
    </row>
    <row r="53" spans="1:13" x14ac:dyDescent="0.2">
      <c r="A53" s="7"/>
      <c r="B53" s="7"/>
      <c r="C53" s="7"/>
      <c r="D53" s="7"/>
      <c r="E53" s="7"/>
      <c r="F53" s="7"/>
      <c r="G53" s="7"/>
      <c r="H53" s="4"/>
    </row>
    <row r="54" spans="1:13" s="4" customFormat="1" x14ac:dyDescent="0.2">
      <c r="A54" s="11" t="s">
        <v>26</v>
      </c>
      <c r="B54" s="11"/>
      <c r="C54" s="7" t="s">
        <v>42</v>
      </c>
      <c r="D54" s="23"/>
      <c r="E54" s="23"/>
      <c r="F54" s="7"/>
      <c r="G54" s="7" t="s">
        <v>43</v>
      </c>
      <c r="M54"/>
    </row>
    <row r="55" spans="1:13" s="4" customFormat="1" x14ac:dyDescent="0.2">
      <c r="A55" s="11"/>
      <c r="B55" s="11"/>
      <c r="C55" s="7"/>
      <c r="D55" s="24"/>
      <c r="E55" s="24"/>
      <c r="F55" s="7"/>
      <c r="G55" s="7"/>
      <c r="M55"/>
    </row>
    <row r="56" spans="1:13" s="4" customFormat="1" x14ac:dyDescent="0.2">
      <c r="A56" s="7"/>
      <c r="B56" s="7"/>
      <c r="C56" s="7" t="s">
        <v>27</v>
      </c>
      <c r="D56" s="7"/>
      <c r="E56" s="24"/>
      <c r="F56" s="24"/>
      <c r="G56" s="7"/>
      <c r="H56"/>
      <c r="M56"/>
    </row>
    <row r="57" spans="1:13" s="4" customFormat="1" ht="13.5" customHeight="1" x14ac:dyDescent="0.2">
      <c r="A57" s="7"/>
      <c r="B57" s="7"/>
      <c r="C57" s="7"/>
      <c r="D57" s="7"/>
      <c r="E57" s="7"/>
      <c r="F57" s="7"/>
      <c r="G57" s="7"/>
      <c r="H57"/>
    </row>
    <row r="58" spans="1:13" s="4" customFormat="1" x14ac:dyDescent="0.2">
      <c r="A58" s="11" t="s">
        <v>37</v>
      </c>
      <c r="B58" s="7"/>
      <c r="C58" s="7" t="s">
        <v>52</v>
      </c>
      <c r="D58" s="23"/>
      <c r="E58" s="23"/>
      <c r="F58" s="23"/>
      <c r="G58" s="55"/>
      <c r="H58" s="79"/>
    </row>
    <row r="59" spans="1:13" s="4" customFormat="1" ht="11.25" x14ac:dyDescent="0.2">
      <c r="H59" s="44"/>
    </row>
    <row r="60" spans="1:13" s="4" customFormat="1" ht="11.25" x14ac:dyDescent="0.2"/>
    <row r="61" spans="1:13" s="4" customFormat="1" ht="11.25" x14ac:dyDescent="0.2"/>
  </sheetData>
  <mergeCells count="48">
    <mergeCell ref="A1:D1"/>
    <mergeCell ref="E1:G1"/>
    <mergeCell ref="A2:C2"/>
    <mergeCell ref="D2:G2"/>
    <mergeCell ref="A3:C3"/>
    <mergeCell ref="D3:G3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B28:D28"/>
    <mergeCell ref="C14:E14"/>
    <mergeCell ref="F14:G14"/>
    <mergeCell ref="A15:G15"/>
    <mergeCell ref="A16:G16"/>
    <mergeCell ref="A17:G17"/>
    <mergeCell ref="B24:D24"/>
    <mergeCell ref="B25:D25"/>
    <mergeCell ref="A19:G19"/>
    <mergeCell ref="B22:D22"/>
    <mergeCell ref="B23:D23"/>
    <mergeCell ref="B26:D26"/>
    <mergeCell ref="B27:D27"/>
    <mergeCell ref="B29:D29"/>
    <mergeCell ref="B33:D33"/>
    <mergeCell ref="B34:D34"/>
    <mergeCell ref="B35:D35"/>
    <mergeCell ref="B39:D39"/>
    <mergeCell ref="B31:D31"/>
    <mergeCell ref="B32:D32"/>
    <mergeCell ref="B38:D38"/>
    <mergeCell ref="B36:D36"/>
    <mergeCell ref="B47:D47"/>
    <mergeCell ref="B30:D30"/>
    <mergeCell ref="B37:D37"/>
    <mergeCell ref="B41:D41"/>
    <mergeCell ref="B49:D49"/>
    <mergeCell ref="B40:D40"/>
    <mergeCell ref="B48:D48"/>
    <mergeCell ref="B43:D43"/>
    <mergeCell ref="B44:D44"/>
    <mergeCell ref="B45:D45"/>
    <mergeCell ref="B46:D46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7" zoomScaleNormal="100" workbookViewId="0">
      <selection activeCell="A35" sqref="A35:XFD35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50" t="s">
        <v>44</v>
      </c>
      <c r="B1" s="151"/>
      <c r="C1" s="151"/>
      <c r="D1" s="151"/>
      <c r="E1" s="152" t="s">
        <v>48</v>
      </c>
      <c r="F1" s="152"/>
      <c r="G1" s="152"/>
      <c r="L1" s="51"/>
      <c r="M1" s="4"/>
    </row>
    <row r="2" spans="1:13" ht="15" x14ac:dyDescent="0.2">
      <c r="A2" s="153" t="s">
        <v>45</v>
      </c>
      <c r="B2" s="153"/>
      <c r="C2" s="153"/>
      <c r="D2" s="154" t="s">
        <v>49</v>
      </c>
      <c r="E2" s="154"/>
      <c r="F2" s="154"/>
      <c r="G2" s="154"/>
      <c r="L2" s="51"/>
      <c r="M2" s="4"/>
    </row>
    <row r="3" spans="1:13" ht="15" x14ac:dyDescent="0.2">
      <c r="A3" s="153" t="s">
        <v>46</v>
      </c>
      <c r="B3" s="153"/>
      <c r="C3" s="153"/>
      <c r="D3" s="154" t="s">
        <v>50</v>
      </c>
      <c r="E3" s="154"/>
      <c r="F3" s="154"/>
      <c r="G3" s="154"/>
      <c r="L3" s="51"/>
      <c r="M3" s="4"/>
    </row>
    <row r="4" spans="1:13" ht="15.75" thickBot="1" x14ac:dyDescent="0.25">
      <c r="A4" s="139" t="s">
        <v>47</v>
      </c>
      <c r="B4" s="139"/>
      <c r="C4" s="139"/>
      <c r="D4" s="140" t="s">
        <v>51</v>
      </c>
      <c r="E4" s="140"/>
      <c r="F4" s="140"/>
      <c r="G4" s="140"/>
      <c r="L4" s="51"/>
      <c r="M4" s="4"/>
    </row>
    <row r="5" spans="1:13" ht="28.5" customHeight="1" thickTop="1" x14ac:dyDescent="0.2">
      <c r="A5" s="141" t="s">
        <v>29</v>
      </c>
      <c r="B5" s="142"/>
      <c r="C5" s="21" t="s">
        <v>31</v>
      </c>
      <c r="E5" s="24"/>
    </row>
    <row r="6" spans="1:13" ht="25.5" customHeight="1" x14ac:dyDescent="0.2">
      <c r="A6" s="143" t="s">
        <v>30</v>
      </c>
      <c r="B6" s="144"/>
      <c r="C6" s="31" t="s">
        <v>40</v>
      </c>
      <c r="E6" s="26"/>
    </row>
    <row r="7" spans="1:13" x14ac:dyDescent="0.2">
      <c r="A7" s="145" t="s">
        <v>28</v>
      </c>
      <c r="B7" s="146"/>
      <c r="C7" s="21" t="s">
        <v>108</v>
      </c>
      <c r="E7" s="24"/>
      <c r="F7" s="27"/>
    </row>
    <row r="8" spans="1:13" x14ac:dyDescent="0.2">
      <c r="A8" s="29"/>
      <c r="B8" s="30"/>
      <c r="C8" s="30"/>
      <c r="D8" s="24"/>
      <c r="E8" s="28" t="s">
        <v>34</v>
      </c>
      <c r="F8" s="70" t="s">
        <v>32</v>
      </c>
      <c r="G8" s="54" t="s">
        <v>53</v>
      </c>
    </row>
    <row r="9" spans="1:13" x14ac:dyDescent="0.2">
      <c r="A9" s="29"/>
      <c r="B9" s="30"/>
      <c r="C9" s="30"/>
      <c r="D9" s="24"/>
      <c r="E9" s="25"/>
      <c r="F9" s="70" t="s">
        <v>33</v>
      </c>
      <c r="G9" s="53">
        <v>41887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47" t="s">
        <v>19</v>
      </c>
      <c r="E11" s="147" t="s">
        <v>20</v>
      </c>
      <c r="F11" s="149" t="s">
        <v>21</v>
      </c>
      <c r="G11" s="149"/>
    </row>
    <row r="12" spans="1:13" x14ac:dyDescent="0.2">
      <c r="A12" s="6"/>
      <c r="B12" s="7"/>
      <c r="C12" s="7"/>
      <c r="D12" s="148"/>
      <c r="E12" s="148"/>
      <c r="F12" s="9" t="s">
        <v>22</v>
      </c>
      <c r="G12" s="9" t="s">
        <v>23</v>
      </c>
    </row>
    <row r="13" spans="1:13" ht="15" customHeight="1" x14ac:dyDescent="0.2">
      <c r="A13" s="7"/>
      <c r="B13" s="7"/>
      <c r="C13" s="7"/>
      <c r="D13" s="42">
        <v>8</v>
      </c>
      <c r="E13" s="10">
        <v>42978</v>
      </c>
      <c r="F13" s="10">
        <v>42948</v>
      </c>
      <c r="G13" s="10">
        <v>42978</v>
      </c>
    </row>
    <row r="14" spans="1:13" x14ac:dyDescent="0.2">
      <c r="A14" s="7"/>
      <c r="B14" s="7"/>
      <c r="C14" s="131" t="s">
        <v>38</v>
      </c>
      <c r="D14" s="131"/>
      <c r="E14" s="131"/>
      <c r="F14" s="132">
        <f>G39</f>
        <v>4604.4159999999993</v>
      </c>
      <c r="G14" s="132"/>
    </row>
    <row r="15" spans="1:13" ht="14.25" customHeight="1" x14ac:dyDescent="0.2">
      <c r="A15" s="133" t="s">
        <v>35</v>
      </c>
      <c r="B15" s="133"/>
      <c r="C15" s="133"/>
      <c r="D15" s="133" t="s">
        <v>35</v>
      </c>
      <c r="E15" s="133"/>
      <c r="F15" s="133"/>
      <c r="G15" s="133"/>
    </row>
    <row r="16" spans="1:13" ht="11.25" customHeight="1" x14ac:dyDescent="0.2">
      <c r="A16" s="133" t="s">
        <v>36</v>
      </c>
      <c r="B16" s="133"/>
      <c r="C16" s="133"/>
      <c r="D16" s="133"/>
      <c r="E16" s="133"/>
      <c r="F16" s="133"/>
      <c r="G16" s="133"/>
      <c r="H16" s="72"/>
      <c r="I16" s="48"/>
      <c r="J16" s="48"/>
    </row>
    <row r="17" spans="1:12" x14ac:dyDescent="0.2">
      <c r="A17" s="133" t="s">
        <v>55</v>
      </c>
      <c r="B17" s="133"/>
      <c r="C17" s="133"/>
      <c r="D17" s="133"/>
      <c r="E17" s="133"/>
      <c r="F17" s="133"/>
      <c r="G17" s="133"/>
      <c r="H17" s="138"/>
      <c r="I17" s="138"/>
      <c r="J17" s="138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48"/>
      <c r="J18" s="48"/>
    </row>
    <row r="19" spans="1:12" x14ac:dyDescent="0.2">
      <c r="A19" s="134" t="s">
        <v>12</v>
      </c>
      <c r="B19" s="134"/>
      <c r="C19" s="134"/>
      <c r="D19" s="134"/>
      <c r="E19" s="134"/>
      <c r="F19" s="134"/>
      <c r="G19" s="134"/>
      <c r="H19" s="72"/>
      <c r="I19" s="48"/>
      <c r="J19" s="4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35" customFormat="1" ht="34.5" thickBot="1" x14ac:dyDescent="0.25">
      <c r="A22" s="45" t="s">
        <v>0</v>
      </c>
      <c r="B22" s="135" t="s">
        <v>1</v>
      </c>
      <c r="C22" s="135"/>
      <c r="D22" s="135"/>
      <c r="E22" s="73" t="s">
        <v>2</v>
      </c>
      <c r="F22" s="73" t="s">
        <v>25</v>
      </c>
      <c r="G22" s="47" t="s">
        <v>3</v>
      </c>
      <c r="I22" s="49"/>
      <c r="J22" s="49"/>
      <c r="K22" s="49"/>
      <c r="L22" s="49"/>
    </row>
    <row r="23" spans="1:12" x14ac:dyDescent="0.2">
      <c r="A23" s="34" t="s">
        <v>24</v>
      </c>
      <c r="B23" s="136" t="s">
        <v>4</v>
      </c>
      <c r="C23" s="136"/>
      <c r="D23" s="137"/>
      <c r="E23" s="15"/>
      <c r="F23" s="15"/>
      <c r="G23" s="12"/>
    </row>
    <row r="24" spans="1:12" s="3" customFormat="1" x14ac:dyDescent="0.2">
      <c r="A24" s="17"/>
      <c r="B24" s="129" t="s">
        <v>5</v>
      </c>
      <c r="C24" s="129"/>
      <c r="D24" s="130"/>
      <c r="E24" s="18"/>
      <c r="F24" s="41"/>
      <c r="G24" s="19">
        <v>0</v>
      </c>
      <c r="I24" s="4"/>
      <c r="J24" s="4"/>
      <c r="K24" s="4"/>
      <c r="L24" s="4"/>
    </row>
    <row r="25" spans="1:12" ht="9" customHeight="1" x14ac:dyDescent="0.2">
      <c r="A25" s="14"/>
      <c r="B25" s="124"/>
      <c r="C25" s="124"/>
      <c r="D25" s="125"/>
      <c r="E25" s="20"/>
      <c r="F25" s="39"/>
      <c r="G25" s="16"/>
    </row>
    <row r="26" spans="1:12" x14ac:dyDescent="0.2">
      <c r="A26" s="14" t="s">
        <v>6</v>
      </c>
      <c r="B26" s="124" t="s">
        <v>7</v>
      </c>
      <c r="C26" s="124"/>
      <c r="D26" s="125"/>
      <c r="E26" s="20"/>
      <c r="F26" s="39"/>
      <c r="G26" s="16"/>
    </row>
    <row r="27" spans="1:12" ht="12.75" hidden="1" customHeight="1" x14ac:dyDescent="0.2">
      <c r="A27" s="14" t="s">
        <v>59</v>
      </c>
      <c r="B27" s="116" t="s">
        <v>60</v>
      </c>
      <c r="C27" s="117"/>
      <c r="D27" s="118"/>
      <c r="E27" s="20"/>
      <c r="F27" s="39"/>
      <c r="G27" s="16"/>
    </row>
    <row r="28" spans="1:12" s="3" customFormat="1" x14ac:dyDescent="0.2">
      <c r="A28" s="17"/>
      <c r="B28" s="129" t="s">
        <v>8</v>
      </c>
      <c r="C28" s="129"/>
      <c r="D28" s="130"/>
      <c r="E28" s="18"/>
      <c r="F28" s="41"/>
      <c r="G28" s="19">
        <f>G27</f>
        <v>0</v>
      </c>
      <c r="I28" s="4"/>
      <c r="J28" s="4"/>
      <c r="K28" s="4"/>
      <c r="L28" s="4"/>
    </row>
    <row r="29" spans="1:12" ht="12" customHeight="1" x14ac:dyDescent="0.2">
      <c r="A29" s="14"/>
      <c r="B29" s="124"/>
      <c r="C29" s="124"/>
      <c r="D29" s="125"/>
      <c r="E29" s="20"/>
      <c r="F29" s="39"/>
      <c r="G29" s="16"/>
    </row>
    <row r="30" spans="1:12" x14ac:dyDescent="0.2">
      <c r="A30" s="14" t="s">
        <v>9</v>
      </c>
      <c r="B30" s="124" t="s">
        <v>10</v>
      </c>
      <c r="C30" s="124"/>
      <c r="D30" s="125"/>
      <c r="E30" s="20"/>
      <c r="F30" s="39"/>
      <c r="G30" s="16"/>
    </row>
    <row r="31" spans="1:12" hidden="1" x14ac:dyDescent="0.2">
      <c r="A31" s="14" t="s">
        <v>61</v>
      </c>
      <c r="B31" s="116" t="s">
        <v>62</v>
      </c>
      <c r="C31" s="117"/>
      <c r="D31" s="118"/>
      <c r="E31" s="20"/>
      <c r="F31" s="39"/>
      <c r="G31" s="16"/>
    </row>
    <row r="32" spans="1:12" s="3" customFormat="1" ht="14.25" customHeight="1" x14ac:dyDescent="0.2">
      <c r="A32" s="17"/>
      <c r="B32" s="129" t="s">
        <v>11</v>
      </c>
      <c r="C32" s="129"/>
      <c r="D32" s="130"/>
      <c r="E32" s="18"/>
      <c r="F32" s="41"/>
      <c r="G32" s="19">
        <f>G31</f>
        <v>0</v>
      </c>
      <c r="I32" s="4"/>
      <c r="J32" s="4"/>
      <c r="K32" s="4"/>
      <c r="L32" s="4"/>
    </row>
    <row r="33" spans="1:13" ht="12.75" customHeight="1" x14ac:dyDescent="0.2">
      <c r="A33" s="14"/>
      <c r="B33" s="124"/>
      <c r="C33" s="124"/>
      <c r="D33" s="125"/>
      <c r="E33" s="20"/>
      <c r="F33" s="39"/>
      <c r="G33" s="16"/>
    </row>
    <row r="34" spans="1:13" s="40" customFormat="1" ht="14.25" customHeight="1" x14ac:dyDescent="0.2">
      <c r="A34" s="37" t="s">
        <v>13</v>
      </c>
      <c r="B34" s="114" t="s">
        <v>56</v>
      </c>
      <c r="C34" s="114"/>
      <c r="D34" s="115"/>
      <c r="E34" s="38" t="s">
        <v>18</v>
      </c>
      <c r="F34" s="39"/>
      <c r="G34" s="56">
        <f>1.8*870.4</f>
        <v>1566.72</v>
      </c>
      <c r="I34" s="4"/>
      <c r="J34" s="4"/>
      <c r="K34" s="4"/>
      <c r="L34" s="50"/>
    </row>
    <row r="35" spans="1:13" s="40" customFormat="1" ht="14.25" customHeight="1" x14ac:dyDescent="0.2">
      <c r="A35" s="37"/>
      <c r="B35" s="158" t="s">
        <v>123</v>
      </c>
      <c r="C35" s="159"/>
      <c r="D35" s="160"/>
      <c r="E35" s="38"/>
      <c r="F35" s="39"/>
      <c r="G35" s="56"/>
      <c r="I35" s="4"/>
      <c r="J35" s="4"/>
      <c r="K35" s="4"/>
      <c r="L35" s="50"/>
    </row>
    <row r="36" spans="1:13" s="40" customFormat="1" ht="14.25" customHeight="1" x14ac:dyDescent="0.2">
      <c r="A36" s="37" t="s">
        <v>14</v>
      </c>
      <c r="B36" s="114" t="s">
        <v>57</v>
      </c>
      <c r="C36" s="114"/>
      <c r="D36" s="115"/>
      <c r="E36" s="38" t="s">
        <v>18</v>
      </c>
      <c r="F36" s="39"/>
      <c r="G36" s="56">
        <f>2.3*870.4</f>
        <v>2001.9199999999998</v>
      </c>
      <c r="I36" s="4"/>
      <c r="J36" s="4"/>
      <c r="K36" s="4"/>
      <c r="L36" s="50"/>
    </row>
    <row r="37" spans="1:13" s="40" customFormat="1" ht="14.25" customHeight="1" x14ac:dyDescent="0.2">
      <c r="A37" s="37" t="s">
        <v>15</v>
      </c>
      <c r="B37" s="114" t="s">
        <v>70</v>
      </c>
      <c r="C37" s="114"/>
      <c r="D37" s="115"/>
      <c r="E37" s="38" t="s">
        <v>18</v>
      </c>
      <c r="F37" s="39"/>
      <c r="G37" s="56">
        <f>1.19*870.4</f>
        <v>1035.7759999999998</v>
      </c>
      <c r="I37" s="4"/>
      <c r="J37" s="4"/>
      <c r="K37" s="4"/>
      <c r="L37" s="50"/>
    </row>
    <row r="38" spans="1:13" s="40" customFormat="1" ht="12.75" hidden="1" customHeight="1" x14ac:dyDescent="0.2">
      <c r="A38" s="37" t="s">
        <v>16</v>
      </c>
      <c r="B38" s="114" t="s">
        <v>41</v>
      </c>
      <c r="C38" s="114"/>
      <c r="D38" s="115"/>
      <c r="E38" s="38" t="s">
        <v>39</v>
      </c>
      <c r="F38" s="39"/>
      <c r="G38" s="52">
        <v>0</v>
      </c>
      <c r="I38" s="50"/>
      <c r="J38" s="50"/>
      <c r="K38" s="50"/>
      <c r="L38" s="50"/>
    </row>
    <row r="39" spans="1:13" s="3" customFormat="1" ht="13.5" thickBot="1" x14ac:dyDescent="0.25">
      <c r="A39" s="32"/>
      <c r="B39" s="122" t="s">
        <v>17</v>
      </c>
      <c r="C39" s="122"/>
      <c r="D39" s="123"/>
      <c r="E39" s="22"/>
      <c r="F39" s="22"/>
      <c r="G39" s="33">
        <f>G24+G28+G32+G34+G36+G37+G38</f>
        <v>4604.4159999999993</v>
      </c>
      <c r="H39" s="36"/>
      <c r="I39" s="50"/>
      <c r="J39" s="50"/>
      <c r="K39" s="50"/>
      <c r="L39" s="4"/>
    </row>
    <row r="40" spans="1:13" x14ac:dyDescent="0.2">
      <c r="A40" s="7"/>
      <c r="B40" s="7"/>
      <c r="C40" s="7"/>
      <c r="D40" s="7"/>
      <c r="E40" s="7"/>
      <c r="F40" s="7"/>
      <c r="G40" s="7"/>
      <c r="H40" s="4"/>
    </row>
    <row r="41" spans="1:13" x14ac:dyDescent="0.2">
      <c r="A41" s="7"/>
      <c r="B41" s="7"/>
      <c r="C41" s="7"/>
      <c r="D41" s="7"/>
      <c r="E41" s="7"/>
      <c r="F41" s="7"/>
      <c r="G41" s="7"/>
      <c r="H41" s="4"/>
    </row>
    <row r="42" spans="1:13" x14ac:dyDescent="0.2">
      <c r="A42" s="7"/>
      <c r="B42" s="7"/>
      <c r="C42" s="7"/>
      <c r="D42" s="7"/>
      <c r="E42" s="7"/>
      <c r="F42" s="7"/>
      <c r="G42" s="7"/>
      <c r="H42" s="4"/>
    </row>
    <row r="43" spans="1:13" s="4" customFormat="1" x14ac:dyDescent="0.2">
      <c r="A43" s="11" t="s">
        <v>26</v>
      </c>
      <c r="B43" s="11"/>
      <c r="C43" s="7" t="s">
        <v>42</v>
      </c>
      <c r="D43" s="23"/>
      <c r="E43" s="23"/>
      <c r="F43" s="7"/>
      <c r="G43" s="7" t="s">
        <v>43</v>
      </c>
      <c r="M43"/>
    </row>
    <row r="44" spans="1:13" s="4" customFormat="1" x14ac:dyDescent="0.2">
      <c r="A44" s="11"/>
      <c r="B44" s="11"/>
      <c r="C44" s="7"/>
      <c r="D44" s="24"/>
      <c r="E44" s="24"/>
      <c r="F44" s="7"/>
      <c r="G44" s="7"/>
      <c r="M44"/>
    </row>
    <row r="45" spans="1:13" s="4" customFormat="1" x14ac:dyDescent="0.2">
      <c r="A45" s="7"/>
      <c r="B45" s="7"/>
      <c r="C45" s="7" t="s">
        <v>27</v>
      </c>
      <c r="D45" s="7"/>
      <c r="E45" s="24"/>
      <c r="F45" s="24"/>
      <c r="G45" s="7"/>
      <c r="H45"/>
      <c r="M45"/>
    </row>
    <row r="46" spans="1:13" s="4" customFormat="1" ht="13.5" customHeight="1" x14ac:dyDescent="0.2">
      <c r="A46" s="7"/>
      <c r="B46" s="7"/>
      <c r="C46" s="7"/>
      <c r="D46" s="7"/>
      <c r="E46" s="7"/>
      <c r="F46" s="7"/>
      <c r="G46" s="7"/>
      <c r="H46"/>
    </row>
    <row r="47" spans="1:13" s="4" customFormat="1" x14ac:dyDescent="0.2">
      <c r="A47" s="11" t="s">
        <v>37</v>
      </c>
      <c r="B47" s="7"/>
      <c r="C47" s="7" t="s">
        <v>52</v>
      </c>
      <c r="D47" s="23"/>
      <c r="E47" s="23"/>
      <c r="F47" s="23"/>
      <c r="G47" s="55"/>
      <c r="H47" s="71"/>
    </row>
    <row r="48" spans="1:13" s="4" customFormat="1" ht="11.25" x14ac:dyDescent="0.2">
      <c r="H48" s="44"/>
    </row>
    <row r="49" s="4" customFormat="1" ht="11.25" x14ac:dyDescent="0.2"/>
    <row r="50" s="4" customFormat="1" ht="11.25" x14ac:dyDescent="0.2"/>
  </sheetData>
  <mergeCells count="39">
    <mergeCell ref="A1:D1"/>
    <mergeCell ref="E1:G1"/>
    <mergeCell ref="A2:C2"/>
    <mergeCell ref="D2:G2"/>
    <mergeCell ref="A3:C3"/>
    <mergeCell ref="D3:G3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C14:E14"/>
    <mergeCell ref="F14:G14"/>
    <mergeCell ref="A15:G15"/>
    <mergeCell ref="A16:G16"/>
    <mergeCell ref="A17:G17"/>
    <mergeCell ref="B31:D31"/>
    <mergeCell ref="A19:G19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9:D39"/>
    <mergeCell ref="B32:D32"/>
    <mergeCell ref="B33:D33"/>
    <mergeCell ref="B34:D34"/>
    <mergeCell ref="B36:D36"/>
    <mergeCell ref="B37:D37"/>
    <mergeCell ref="B38:D38"/>
    <mergeCell ref="B35:D35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7" zoomScaleNormal="100" workbookViewId="0">
      <selection activeCell="A35" sqref="A35:XFD35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50" t="s">
        <v>44</v>
      </c>
      <c r="B1" s="151"/>
      <c r="C1" s="151"/>
      <c r="D1" s="151"/>
      <c r="E1" s="152" t="s">
        <v>48</v>
      </c>
      <c r="F1" s="152"/>
      <c r="G1" s="152"/>
      <c r="L1" s="51"/>
      <c r="M1" s="4"/>
    </row>
    <row r="2" spans="1:13" ht="15" x14ac:dyDescent="0.2">
      <c r="A2" s="153" t="s">
        <v>45</v>
      </c>
      <c r="B2" s="153"/>
      <c r="C2" s="153"/>
      <c r="D2" s="154" t="s">
        <v>49</v>
      </c>
      <c r="E2" s="154"/>
      <c r="F2" s="154"/>
      <c r="G2" s="154"/>
      <c r="L2" s="51"/>
      <c r="M2" s="4"/>
    </row>
    <row r="3" spans="1:13" ht="15" x14ac:dyDescent="0.2">
      <c r="A3" s="153" t="s">
        <v>46</v>
      </c>
      <c r="B3" s="153"/>
      <c r="C3" s="153"/>
      <c r="D3" s="154" t="s">
        <v>50</v>
      </c>
      <c r="E3" s="154"/>
      <c r="F3" s="154"/>
      <c r="G3" s="154"/>
      <c r="L3" s="51"/>
      <c r="M3" s="4"/>
    </row>
    <row r="4" spans="1:13" ht="15.75" thickBot="1" x14ac:dyDescent="0.25">
      <c r="A4" s="139" t="s">
        <v>47</v>
      </c>
      <c r="B4" s="139"/>
      <c r="C4" s="139"/>
      <c r="D4" s="140" t="s">
        <v>51</v>
      </c>
      <c r="E4" s="140"/>
      <c r="F4" s="140"/>
      <c r="G4" s="140"/>
      <c r="L4" s="51"/>
      <c r="M4" s="4"/>
    </row>
    <row r="5" spans="1:13" ht="28.5" customHeight="1" thickTop="1" x14ac:dyDescent="0.2">
      <c r="A5" s="141" t="s">
        <v>29</v>
      </c>
      <c r="B5" s="142"/>
      <c r="C5" s="21" t="s">
        <v>31</v>
      </c>
      <c r="E5" s="24"/>
    </row>
    <row r="6" spans="1:13" ht="25.5" customHeight="1" x14ac:dyDescent="0.2">
      <c r="A6" s="143" t="s">
        <v>30</v>
      </c>
      <c r="B6" s="144"/>
      <c r="C6" s="31" t="s">
        <v>40</v>
      </c>
      <c r="E6" s="26"/>
    </row>
    <row r="7" spans="1:13" x14ac:dyDescent="0.2">
      <c r="A7" s="145" t="s">
        <v>28</v>
      </c>
      <c r="B7" s="146"/>
      <c r="C7" s="21" t="s">
        <v>108</v>
      </c>
      <c r="E7" s="24"/>
      <c r="F7" s="27"/>
    </row>
    <row r="8" spans="1:13" x14ac:dyDescent="0.2">
      <c r="A8" s="29"/>
      <c r="B8" s="30"/>
      <c r="C8" s="30"/>
      <c r="D8" s="24"/>
      <c r="E8" s="28" t="s">
        <v>34</v>
      </c>
      <c r="F8" s="70" t="s">
        <v>32</v>
      </c>
      <c r="G8" s="54" t="s">
        <v>53</v>
      </c>
    </row>
    <row r="9" spans="1:13" x14ac:dyDescent="0.2">
      <c r="A9" s="29"/>
      <c r="B9" s="30"/>
      <c r="C9" s="30"/>
      <c r="D9" s="24"/>
      <c r="E9" s="25"/>
      <c r="F9" s="70" t="s">
        <v>33</v>
      </c>
      <c r="G9" s="53">
        <v>41887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47" t="s">
        <v>19</v>
      </c>
      <c r="E11" s="147" t="s">
        <v>20</v>
      </c>
      <c r="F11" s="149" t="s">
        <v>21</v>
      </c>
      <c r="G11" s="149"/>
    </row>
    <row r="12" spans="1:13" x14ac:dyDescent="0.2">
      <c r="A12" s="6"/>
      <c r="B12" s="7"/>
      <c r="C12" s="7"/>
      <c r="D12" s="148"/>
      <c r="E12" s="148"/>
      <c r="F12" s="9" t="s">
        <v>22</v>
      </c>
      <c r="G12" s="9" t="s">
        <v>23</v>
      </c>
    </row>
    <row r="13" spans="1:13" ht="15" customHeight="1" x14ac:dyDescent="0.2">
      <c r="A13" s="7"/>
      <c r="B13" s="7"/>
      <c r="C13" s="7"/>
      <c r="D13" s="42">
        <v>9</v>
      </c>
      <c r="E13" s="10">
        <v>43001</v>
      </c>
      <c r="F13" s="10">
        <v>42979</v>
      </c>
      <c r="G13" s="10">
        <v>43008</v>
      </c>
    </row>
    <row r="14" spans="1:13" x14ac:dyDescent="0.2">
      <c r="A14" s="7"/>
      <c r="B14" s="7"/>
      <c r="C14" s="131" t="s">
        <v>38</v>
      </c>
      <c r="D14" s="131"/>
      <c r="E14" s="131"/>
      <c r="F14" s="132">
        <f>G39</f>
        <v>8078.4160000000002</v>
      </c>
      <c r="G14" s="132"/>
    </row>
    <row r="15" spans="1:13" ht="14.25" customHeight="1" x14ac:dyDescent="0.2">
      <c r="A15" s="133" t="s">
        <v>35</v>
      </c>
      <c r="B15" s="133"/>
      <c r="C15" s="133"/>
      <c r="D15" s="133" t="s">
        <v>35</v>
      </c>
      <c r="E15" s="133"/>
      <c r="F15" s="133"/>
      <c r="G15" s="133"/>
    </row>
    <row r="16" spans="1:13" ht="11.25" customHeight="1" x14ac:dyDescent="0.2">
      <c r="A16" s="133" t="s">
        <v>36</v>
      </c>
      <c r="B16" s="133"/>
      <c r="C16" s="133"/>
      <c r="D16" s="133"/>
      <c r="E16" s="133"/>
      <c r="F16" s="133"/>
      <c r="G16" s="133"/>
      <c r="H16" s="72"/>
      <c r="I16" s="48"/>
      <c r="J16" s="48"/>
    </row>
    <row r="17" spans="1:12" x14ac:dyDescent="0.2">
      <c r="A17" s="133" t="s">
        <v>55</v>
      </c>
      <c r="B17" s="133"/>
      <c r="C17" s="133"/>
      <c r="D17" s="133"/>
      <c r="E17" s="133"/>
      <c r="F17" s="133"/>
      <c r="G17" s="133"/>
      <c r="H17" s="138"/>
      <c r="I17" s="138"/>
      <c r="J17" s="138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48"/>
      <c r="J18" s="48"/>
    </row>
    <row r="19" spans="1:12" x14ac:dyDescent="0.2">
      <c r="A19" s="134" t="s">
        <v>12</v>
      </c>
      <c r="B19" s="134"/>
      <c r="C19" s="134"/>
      <c r="D19" s="134"/>
      <c r="E19" s="134"/>
      <c r="F19" s="134"/>
      <c r="G19" s="134"/>
      <c r="H19" s="72"/>
      <c r="I19" s="48"/>
      <c r="J19" s="4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35" customFormat="1" ht="34.5" thickBot="1" x14ac:dyDescent="0.25">
      <c r="A22" s="45" t="s">
        <v>0</v>
      </c>
      <c r="B22" s="135" t="s">
        <v>1</v>
      </c>
      <c r="C22" s="135"/>
      <c r="D22" s="135"/>
      <c r="E22" s="73" t="s">
        <v>2</v>
      </c>
      <c r="F22" s="73" t="s">
        <v>25</v>
      </c>
      <c r="G22" s="47" t="s">
        <v>3</v>
      </c>
      <c r="I22" s="49"/>
      <c r="J22" s="49"/>
      <c r="K22" s="49"/>
      <c r="L22" s="49"/>
    </row>
    <row r="23" spans="1:12" x14ac:dyDescent="0.2">
      <c r="A23" s="34" t="s">
        <v>24</v>
      </c>
      <c r="B23" s="136" t="s">
        <v>4</v>
      </c>
      <c r="C23" s="136"/>
      <c r="D23" s="137"/>
      <c r="E23" s="15"/>
      <c r="F23" s="15"/>
      <c r="G23" s="12"/>
    </row>
    <row r="24" spans="1:12" s="3" customFormat="1" x14ac:dyDescent="0.2">
      <c r="A24" s="17"/>
      <c r="B24" s="129" t="s">
        <v>5</v>
      </c>
      <c r="C24" s="129"/>
      <c r="D24" s="130"/>
      <c r="E24" s="18"/>
      <c r="F24" s="41"/>
      <c r="G24" s="19">
        <v>0</v>
      </c>
      <c r="I24" s="4"/>
      <c r="J24" s="4"/>
      <c r="K24" s="4"/>
      <c r="L24" s="4"/>
    </row>
    <row r="25" spans="1:12" ht="9" customHeight="1" x14ac:dyDescent="0.2">
      <c r="A25" s="14"/>
      <c r="B25" s="124"/>
      <c r="C25" s="124"/>
      <c r="D25" s="125"/>
      <c r="E25" s="20"/>
      <c r="F25" s="39"/>
      <c r="G25" s="16"/>
    </row>
    <row r="26" spans="1:12" x14ac:dyDescent="0.2">
      <c r="A26" s="14" t="s">
        <v>6</v>
      </c>
      <c r="B26" s="124" t="s">
        <v>7</v>
      </c>
      <c r="C26" s="124"/>
      <c r="D26" s="125"/>
      <c r="E26" s="20"/>
      <c r="F26" s="39"/>
      <c r="G26" s="16"/>
    </row>
    <row r="27" spans="1:12" ht="12.75" hidden="1" customHeight="1" x14ac:dyDescent="0.2">
      <c r="A27" s="14" t="s">
        <v>59</v>
      </c>
      <c r="B27" s="116" t="s">
        <v>60</v>
      </c>
      <c r="C27" s="117"/>
      <c r="D27" s="118"/>
      <c r="E27" s="20"/>
      <c r="F27" s="39"/>
      <c r="G27" s="16"/>
    </row>
    <row r="28" spans="1:12" s="3" customFormat="1" x14ac:dyDescent="0.2">
      <c r="A28" s="17"/>
      <c r="B28" s="129" t="s">
        <v>8</v>
      </c>
      <c r="C28" s="129"/>
      <c r="D28" s="130"/>
      <c r="E28" s="18"/>
      <c r="F28" s="41"/>
      <c r="G28" s="19">
        <v>0</v>
      </c>
      <c r="I28" s="4"/>
      <c r="J28" s="4"/>
      <c r="K28" s="4"/>
      <c r="L28" s="4"/>
    </row>
    <row r="29" spans="1:12" ht="12" customHeight="1" x14ac:dyDescent="0.2">
      <c r="A29" s="14"/>
      <c r="B29" s="124"/>
      <c r="C29" s="124"/>
      <c r="D29" s="125"/>
      <c r="E29" s="20"/>
      <c r="F29" s="39"/>
      <c r="G29" s="16"/>
    </row>
    <row r="30" spans="1:12" x14ac:dyDescent="0.2">
      <c r="A30" s="14" t="s">
        <v>9</v>
      </c>
      <c r="B30" s="124" t="s">
        <v>10</v>
      </c>
      <c r="C30" s="124"/>
      <c r="D30" s="125"/>
      <c r="E30" s="20"/>
      <c r="F30" s="39"/>
      <c r="G30" s="16"/>
    </row>
    <row r="31" spans="1:12" x14ac:dyDescent="0.2">
      <c r="A31" s="14" t="s">
        <v>61</v>
      </c>
      <c r="B31" s="116" t="s">
        <v>125</v>
      </c>
      <c r="C31" s="117"/>
      <c r="D31" s="118"/>
      <c r="E31" s="20">
        <v>1</v>
      </c>
      <c r="F31" s="39">
        <v>3474</v>
      </c>
      <c r="G31" s="16">
        <f>E31*F31</f>
        <v>3474</v>
      </c>
    </row>
    <row r="32" spans="1:12" s="3" customFormat="1" ht="14.25" customHeight="1" x14ac:dyDescent="0.2">
      <c r="A32" s="17"/>
      <c r="B32" s="129" t="s">
        <v>11</v>
      </c>
      <c r="C32" s="129"/>
      <c r="D32" s="130"/>
      <c r="E32" s="18"/>
      <c r="F32" s="41"/>
      <c r="G32" s="19">
        <f>G31</f>
        <v>3474</v>
      </c>
      <c r="H32" s="36"/>
      <c r="I32" s="4"/>
      <c r="J32" s="4"/>
      <c r="K32" s="4"/>
      <c r="L32" s="4"/>
    </row>
    <row r="33" spans="1:13" ht="12.75" customHeight="1" x14ac:dyDescent="0.2">
      <c r="A33" s="14"/>
      <c r="B33" s="124"/>
      <c r="C33" s="124"/>
      <c r="D33" s="125"/>
      <c r="E33" s="20"/>
      <c r="F33" s="39"/>
      <c r="G33" s="16"/>
    </row>
    <row r="34" spans="1:13" s="40" customFormat="1" ht="14.25" customHeight="1" x14ac:dyDescent="0.2">
      <c r="A34" s="37" t="s">
        <v>13</v>
      </c>
      <c r="B34" s="114" t="s">
        <v>56</v>
      </c>
      <c r="C34" s="114"/>
      <c r="D34" s="115"/>
      <c r="E34" s="38" t="s">
        <v>18</v>
      </c>
      <c r="F34" s="39"/>
      <c r="G34" s="56">
        <f>1.8*870.4</f>
        <v>1566.72</v>
      </c>
      <c r="I34" s="4"/>
      <c r="J34" s="4"/>
      <c r="K34" s="4"/>
      <c r="L34" s="50"/>
    </row>
    <row r="35" spans="1:13" s="40" customFormat="1" ht="14.25" customHeight="1" x14ac:dyDescent="0.2">
      <c r="A35" s="37"/>
      <c r="B35" s="158" t="s">
        <v>124</v>
      </c>
      <c r="C35" s="159"/>
      <c r="D35" s="160"/>
      <c r="E35" s="38"/>
      <c r="F35" s="39"/>
      <c r="G35" s="56"/>
      <c r="I35" s="4"/>
      <c r="J35" s="4"/>
      <c r="K35" s="4"/>
      <c r="L35" s="50"/>
    </row>
    <row r="36" spans="1:13" s="40" customFormat="1" ht="14.25" customHeight="1" x14ac:dyDescent="0.2">
      <c r="A36" s="37" t="s">
        <v>14</v>
      </c>
      <c r="B36" s="114" t="s">
        <v>57</v>
      </c>
      <c r="C36" s="114"/>
      <c r="D36" s="115"/>
      <c r="E36" s="38" t="s">
        <v>18</v>
      </c>
      <c r="F36" s="39"/>
      <c r="G36" s="56">
        <f>2.3*870.4</f>
        <v>2001.9199999999998</v>
      </c>
      <c r="I36" s="4"/>
      <c r="J36" s="4"/>
      <c r="K36" s="4"/>
      <c r="L36" s="50"/>
    </row>
    <row r="37" spans="1:13" s="40" customFormat="1" ht="14.25" customHeight="1" x14ac:dyDescent="0.2">
      <c r="A37" s="37" t="s">
        <v>15</v>
      </c>
      <c r="B37" s="114" t="s">
        <v>70</v>
      </c>
      <c r="C37" s="114"/>
      <c r="D37" s="115"/>
      <c r="E37" s="38" t="s">
        <v>18</v>
      </c>
      <c r="F37" s="39"/>
      <c r="G37" s="56">
        <f>1.19*870.4</f>
        <v>1035.7759999999998</v>
      </c>
      <c r="I37" s="4"/>
      <c r="J37" s="4"/>
      <c r="K37" s="4"/>
      <c r="L37" s="50"/>
    </row>
    <row r="38" spans="1:13" s="40" customFormat="1" ht="12.75" hidden="1" customHeight="1" x14ac:dyDescent="0.2">
      <c r="A38" s="37" t="s">
        <v>16</v>
      </c>
      <c r="B38" s="114" t="s">
        <v>41</v>
      </c>
      <c r="C38" s="114"/>
      <c r="D38" s="115"/>
      <c r="E38" s="38" t="s">
        <v>39</v>
      </c>
      <c r="F38" s="39"/>
      <c r="G38" s="52">
        <v>0</v>
      </c>
      <c r="I38" s="50"/>
      <c r="J38" s="50"/>
      <c r="K38" s="50"/>
      <c r="L38" s="50"/>
    </row>
    <row r="39" spans="1:13" s="3" customFormat="1" ht="13.5" thickBot="1" x14ac:dyDescent="0.25">
      <c r="A39" s="32"/>
      <c r="B39" s="122" t="s">
        <v>17</v>
      </c>
      <c r="C39" s="122"/>
      <c r="D39" s="123"/>
      <c r="E39" s="22"/>
      <c r="F39" s="22"/>
      <c r="G39" s="33">
        <f>G24+G28+G32+G34+G36+G37+G38</f>
        <v>8078.4160000000002</v>
      </c>
      <c r="H39" s="36"/>
      <c r="I39" s="50"/>
      <c r="J39" s="50"/>
      <c r="K39" s="50"/>
      <c r="L39" s="4"/>
    </row>
    <row r="40" spans="1:13" x14ac:dyDescent="0.2">
      <c r="A40" s="7"/>
      <c r="B40" s="7"/>
      <c r="C40" s="7"/>
      <c r="D40" s="7"/>
      <c r="E40" s="7"/>
      <c r="F40" s="7"/>
      <c r="G40" s="7"/>
      <c r="H40" s="4"/>
    </row>
    <row r="41" spans="1:13" x14ac:dyDescent="0.2">
      <c r="A41" s="7"/>
      <c r="B41" s="7"/>
      <c r="C41" s="7"/>
      <c r="D41" s="7"/>
      <c r="E41" s="7"/>
      <c r="F41" s="7"/>
      <c r="G41" s="7"/>
      <c r="H41" s="4"/>
    </row>
    <row r="42" spans="1:13" x14ac:dyDescent="0.2">
      <c r="A42" s="7"/>
      <c r="B42" s="7"/>
      <c r="C42" s="7"/>
      <c r="D42" s="7"/>
      <c r="E42" s="7"/>
      <c r="F42" s="7"/>
      <c r="G42" s="7"/>
      <c r="H42" s="4"/>
    </row>
    <row r="43" spans="1:13" s="4" customFormat="1" x14ac:dyDescent="0.2">
      <c r="A43" s="11" t="s">
        <v>26</v>
      </c>
      <c r="B43" s="11"/>
      <c r="C43" s="7" t="s">
        <v>42</v>
      </c>
      <c r="D43" s="23"/>
      <c r="E43" s="23"/>
      <c r="F43" s="7"/>
      <c r="G43" s="7" t="s">
        <v>43</v>
      </c>
      <c r="M43"/>
    </row>
    <row r="44" spans="1:13" s="4" customFormat="1" x14ac:dyDescent="0.2">
      <c r="A44" s="11"/>
      <c r="B44" s="11"/>
      <c r="C44" s="7"/>
      <c r="D44" s="24"/>
      <c r="E44" s="24"/>
      <c r="F44" s="7"/>
      <c r="G44" s="7"/>
      <c r="M44"/>
    </row>
    <row r="45" spans="1:13" s="4" customFormat="1" x14ac:dyDescent="0.2">
      <c r="A45" s="7"/>
      <c r="B45" s="7"/>
      <c r="C45" s="7" t="s">
        <v>27</v>
      </c>
      <c r="D45" s="7"/>
      <c r="E45" s="24"/>
      <c r="F45" s="24"/>
      <c r="G45" s="7"/>
      <c r="H45"/>
      <c r="M45"/>
    </row>
    <row r="46" spans="1:13" s="4" customFormat="1" ht="13.5" customHeight="1" x14ac:dyDescent="0.2">
      <c r="A46" s="7"/>
      <c r="B46" s="7"/>
      <c r="C46" s="7"/>
      <c r="D46" s="7"/>
      <c r="E46" s="7"/>
      <c r="F46" s="7"/>
      <c r="G46" s="7"/>
      <c r="H46"/>
    </row>
    <row r="47" spans="1:13" s="4" customFormat="1" x14ac:dyDescent="0.2">
      <c r="A47" s="11" t="s">
        <v>37</v>
      </c>
      <c r="B47" s="7"/>
      <c r="C47" s="7" t="s">
        <v>52</v>
      </c>
      <c r="D47" s="23"/>
      <c r="E47" s="23"/>
      <c r="F47" s="23"/>
      <c r="G47" s="55"/>
      <c r="H47" s="71"/>
    </row>
    <row r="48" spans="1:13" s="4" customFormat="1" ht="11.25" x14ac:dyDescent="0.2">
      <c r="H48" s="44"/>
    </row>
    <row r="49" s="4" customFormat="1" ht="11.25" x14ac:dyDescent="0.2"/>
    <row r="50" s="4" customFormat="1" ht="11.25" x14ac:dyDescent="0.2"/>
  </sheetData>
  <mergeCells count="39">
    <mergeCell ref="A1:D1"/>
    <mergeCell ref="E1:G1"/>
    <mergeCell ref="A2:C2"/>
    <mergeCell ref="D2:G2"/>
    <mergeCell ref="A3:C3"/>
    <mergeCell ref="D3:G3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C14:E14"/>
    <mergeCell ref="F14:G14"/>
    <mergeCell ref="A15:G15"/>
    <mergeCell ref="A16:G16"/>
    <mergeCell ref="A17:G17"/>
    <mergeCell ref="A19:G19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5:D35"/>
    <mergeCell ref="B39:D39"/>
    <mergeCell ref="B32:D32"/>
    <mergeCell ref="B33:D33"/>
    <mergeCell ref="B34:D34"/>
    <mergeCell ref="B36:D36"/>
    <mergeCell ref="B37:D37"/>
    <mergeCell ref="B38:D38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7" zoomScaleNormal="100" workbookViewId="0">
      <selection activeCell="A28" sqref="A28:XFD28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50" t="s">
        <v>44</v>
      </c>
      <c r="B1" s="151"/>
      <c r="C1" s="151"/>
      <c r="D1" s="151"/>
      <c r="E1" s="152" t="s">
        <v>48</v>
      </c>
      <c r="F1" s="152"/>
      <c r="G1" s="152"/>
      <c r="L1" s="51"/>
      <c r="M1" s="4"/>
    </row>
    <row r="2" spans="1:13" ht="15" x14ac:dyDescent="0.2">
      <c r="A2" s="153" t="s">
        <v>45</v>
      </c>
      <c r="B2" s="153"/>
      <c r="C2" s="153"/>
      <c r="D2" s="154" t="s">
        <v>49</v>
      </c>
      <c r="E2" s="154"/>
      <c r="F2" s="154"/>
      <c r="G2" s="154"/>
      <c r="L2" s="51"/>
      <c r="M2" s="4"/>
    </row>
    <row r="3" spans="1:13" ht="15" x14ac:dyDescent="0.2">
      <c r="A3" s="153" t="s">
        <v>46</v>
      </c>
      <c r="B3" s="153"/>
      <c r="C3" s="153"/>
      <c r="D3" s="154" t="s">
        <v>50</v>
      </c>
      <c r="E3" s="154"/>
      <c r="F3" s="154"/>
      <c r="G3" s="154"/>
      <c r="L3" s="51"/>
      <c r="M3" s="4"/>
    </row>
    <row r="4" spans="1:13" ht="15.75" thickBot="1" x14ac:dyDescent="0.25">
      <c r="A4" s="139" t="s">
        <v>47</v>
      </c>
      <c r="B4" s="139"/>
      <c r="C4" s="139"/>
      <c r="D4" s="140" t="s">
        <v>51</v>
      </c>
      <c r="E4" s="140"/>
      <c r="F4" s="140"/>
      <c r="G4" s="140"/>
      <c r="L4" s="51"/>
      <c r="M4" s="4"/>
    </row>
    <row r="5" spans="1:13" ht="28.5" customHeight="1" thickTop="1" x14ac:dyDescent="0.2">
      <c r="A5" s="141" t="s">
        <v>29</v>
      </c>
      <c r="B5" s="142"/>
      <c r="C5" s="21" t="s">
        <v>31</v>
      </c>
      <c r="E5" s="24"/>
    </row>
    <row r="6" spans="1:13" ht="25.5" customHeight="1" x14ac:dyDescent="0.2">
      <c r="A6" s="143" t="s">
        <v>30</v>
      </c>
      <c r="B6" s="144"/>
      <c r="C6" s="31" t="s">
        <v>40</v>
      </c>
      <c r="E6" s="26"/>
    </row>
    <row r="7" spans="1:13" x14ac:dyDescent="0.2">
      <c r="A7" s="145" t="s">
        <v>28</v>
      </c>
      <c r="B7" s="146"/>
      <c r="C7" s="21" t="s">
        <v>108</v>
      </c>
      <c r="E7" s="24"/>
      <c r="F7" s="27"/>
    </row>
    <row r="8" spans="1:13" x14ac:dyDescent="0.2">
      <c r="A8" s="29"/>
      <c r="B8" s="30"/>
      <c r="C8" s="30"/>
      <c r="D8" s="24"/>
      <c r="E8" s="28" t="s">
        <v>34</v>
      </c>
      <c r="F8" s="70" t="s">
        <v>32</v>
      </c>
      <c r="G8" s="54" t="s">
        <v>53</v>
      </c>
    </row>
    <row r="9" spans="1:13" x14ac:dyDescent="0.2">
      <c r="A9" s="29"/>
      <c r="B9" s="30"/>
      <c r="C9" s="30"/>
      <c r="D9" s="24"/>
      <c r="E9" s="25"/>
      <c r="F9" s="70" t="s">
        <v>33</v>
      </c>
      <c r="G9" s="53">
        <v>41887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47" t="s">
        <v>19</v>
      </c>
      <c r="E11" s="147" t="s">
        <v>20</v>
      </c>
      <c r="F11" s="149" t="s">
        <v>21</v>
      </c>
      <c r="G11" s="149"/>
    </row>
    <row r="12" spans="1:13" x14ac:dyDescent="0.2">
      <c r="A12" s="6"/>
      <c r="B12" s="7"/>
      <c r="C12" s="7"/>
      <c r="D12" s="148"/>
      <c r="E12" s="148"/>
      <c r="F12" s="9" t="s">
        <v>22</v>
      </c>
      <c r="G12" s="9" t="s">
        <v>23</v>
      </c>
    </row>
    <row r="13" spans="1:13" ht="15" customHeight="1" x14ac:dyDescent="0.2">
      <c r="A13" s="7"/>
      <c r="B13" s="7"/>
      <c r="C13" s="7"/>
      <c r="D13" s="42">
        <v>10</v>
      </c>
      <c r="E13" s="10">
        <v>43039</v>
      </c>
      <c r="F13" s="10">
        <v>43009</v>
      </c>
      <c r="G13" s="10">
        <v>43039</v>
      </c>
    </row>
    <row r="14" spans="1:13" x14ac:dyDescent="0.2">
      <c r="A14" s="7"/>
      <c r="B14" s="7"/>
      <c r="C14" s="131" t="s">
        <v>38</v>
      </c>
      <c r="D14" s="131"/>
      <c r="E14" s="131"/>
      <c r="F14" s="132">
        <f>G38</f>
        <v>6764.4160000000002</v>
      </c>
      <c r="G14" s="132"/>
    </row>
    <row r="15" spans="1:13" ht="14.25" customHeight="1" x14ac:dyDescent="0.2">
      <c r="A15" s="133" t="s">
        <v>35</v>
      </c>
      <c r="B15" s="133"/>
      <c r="C15" s="133"/>
      <c r="D15" s="133" t="s">
        <v>35</v>
      </c>
      <c r="E15" s="133"/>
      <c r="F15" s="133"/>
      <c r="G15" s="133"/>
    </row>
    <row r="16" spans="1:13" ht="11.25" customHeight="1" x14ac:dyDescent="0.2">
      <c r="A16" s="133" t="s">
        <v>36</v>
      </c>
      <c r="B16" s="133"/>
      <c r="C16" s="133"/>
      <c r="D16" s="133"/>
      <c r="E16" s="133"/>
      <c r="F16" s="133"/>
      <c r="G16" s="133"/>
      <c r="H16" s="72"/>
      <c r="I16" s="48"/>
      <c r="J16" s="48"/>
    </row>
    <row r="17" spans="1:12" x14ac:dyDescent="0.2">
      <c r="A17" s="133" t="s">
        <v>55</v>
      </c>
      <c r="B17" s="133"/>
      <c r="C17" s="133"/>
      <c r="D17" s="133"/>
      <c r="E17" s="133"/>
      <c r="F17" s="133"/>
      <c r="G17" s="133"/>
      <c r="H17" s="138"/>
      <c r="I17" s="138"/>
      <c r="J17" s="138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48"/>
      <c r="J18" s="48"/>
    </row>
    <row r="19" spans="1:12" x14ac:dyDescent="0.2">
      <c r="A19" s="134" t="s">
        <v>12</v>
      </c>
      <c r="B19" s="134"/>
      <c r="C19" s="134"/>
      <c r="D19" s="134"/>
      <c r="E19" s="134"/>
      <c r="F19" s="134"/>
      <c r="G19" s="134"/>
      <c r="H19" s="72"/>
      <c r="I19" s="48"/>
      <c r="J19" s="4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35" customFormat="1" ht="34.5" thickBot="1" x14ac:dyDescent="0.25">
      <c r="A22" s="45" t="s">
        <v>0</v>
      </c>
      <c r="B22" s="135" t="s">
        <v>1</v>
      </c>
      <c r="C22" s="135"/>
      <c r="D22" s="135"/>
      <c r="E22" s="73" t="s">
        <v>2</v>
      </c>
      <c r="F22" s="73" t="s">
        <v>25</v>
      </c>
      <c r="G22" s="47" t="s">
        <v>3</v>
      </c>
      <c r="I22" s="49"/>
      <c r="J22" s="49"/>
      <c r="K22" s="49"/>
      <c r="L22" s="49"/>
    </row>
    <row r="23" spans="1:12" x14ac:dyDescent="0.2">
      <c r="A23" s="34" t="s">
        <v>24</v>
      </c>
      <c r="B23" s="136" t="s">
        <v>4</v>
      </c>
      <c r="C23" s="136"/>
      <c r="D23" s="137"/>
      <c r="E23" s="15"/>
      <c r="F23" s="15"/>
      <c r="G23" s="12"/>
    </row>
    <row r="24" spans="1:12" s="3" customFormat="1" x14ac:dyDescent="0.2">
      <c r="A24" s="17"/>
      <c r="B24" s="129" t="s">
        <v>5</v>
      </c>
      <c r="C24" s="129"/>
      <c r="D24" s="130"/>
      <c r="E24" s="18"/>
      <c r="F24" s="41"/>
      <c r="G24" s="19">
        <v>0</v>
      </c>
      <c r="I24" s="4"/>
      <c r="J24" s="4"/>
      <c r="K24" s="4"/>
      <c r="L24" s="4"/>
    </row>
    <row r="25" spans="1:12" ht="9" customHeight="1" x14ac:dyDescent="0.2">
      <c r="A25" s="14"/>
      <c r="B25" s="124"/>
      <c r="C25" s="124"/>
      <c r="D25" s="125"/>
      <c r="E25" s="20"/>
      <c r="F25" s="39"/>
      <c r="G25" s="16"/>
    </row>
    <row r="26" spans="1:12" x14ac:dyDescent="0.2">
      <c r="A26" s="14" t="s">
        <v>6</v>
      </c>
      <c r="B26" s="124" t="s">
        <v>7</v>
      </c>
      <c r="C26" s="124"/>
      <c r="D26" s="125"/>
      <c r="E26" s="20"/>
      <c r="F26" s="39"/>
      <c r="G26" s="16"/>
    </row>
    <row r="27" spans="1:12" ht="12.75" hidden="1" customHeight="1" x14ac:dyDescent="0.2">
      <c r="A27" s="14" t="s">
        <v>59</v>
      </c>
      <c r="B27" s="116" t="s">
        <v>60</v>
      </c>
      <c r="C27" s="117"/>
      <c r="D27" s="118"/>
      <c r="E27" s="20"/>
      <c r="F27" s="39"/>
      <c r="G27" s="16"/>
    </row>
    <row r="28" spans="1:12" x14ac:dyDescent="0.2">
      <c r="A28" s="14" t="s">
        <v>59</v>
      </c>
      <c r="B28" s="116" t="s">
        <v>126</v>
      </c>
      <c r="C28" s="117"/>
      <c r="D28" s="118"/>
      <c r="E28" s="20">
        <v>1</v>
      </c>
      <c r="F28" s="39">
        <v>2160</v>
      </c>
      <c r="G28" s="16">
        <f>F28</f>
        <v>2160</v>
      </c>
    </row>
    <row r="29" spans="1:12" s="3" customFormat="1" x14ac:dyDescent="0.2">
      <c r="A29" s="17"/>
      <c r="B29" s="129" t="s">
        <v>8</v>
      </c>
      <c r="C29" s="129"/>
      <c r="D29" s="130"/>
      <c r="E29" s="18"/>
      <c r="F29" s="41"/>
      <c r="G29" s="19">
        <f>G28</f>
        <v>2160</v>
      </c>
      <c r="I29" s="4"/>
      <c r="J29" s="4"/>
      <c r="K29" s="4"/>
      <c r="L29" s="4"/>
    </row>
    <row r="30" spans="1:12" ht="12" customHeight="1" x14ac:dyDescent="0.2">
      <c r="A30" s="14"/>
      <c r="B30" s="124"/>
      <c r="C30" s="124"/>
      <c r="D30" s="125"/>
      <c r="E30" s="20"/>
      <c r="F30" s="39"/>
      <c r="G30" s="16"/>
    </row>
    <row r="31" spans="1:12" x14ac:dyDescent="0.2">
      <c r="A31" s="14" t="s">
        <v>9</v>
      </c>
      <c r="B31" s="124" t="s">
        <v>10</v>
      </c>
      <c r="C31" s="124"/>
      <c r="D31" s="125"/>
      <c r="E31" s="20"/>
      <c r="F31" s="39"/>
      <c r="G31" s="16"/>
    </row>
    <row r="32" spans="1:12" s="3" customFormat="1" ht="14.25" customHeight="1" x14ac:dyDescent="0.2">
      <c r="A32" s="17"/>
      <c r="B32" s="129" t="s">
        <v>11</v>
      </c>
      <c r="C32" s="129"/>
      <c r="D32" s="130"/>
      <c r="E32" s="18"/>
      <c r="F32" s="41"/>
      <c r="G32" s="19">
        <v>0</v>
      </c>
      <c r="H32" s="36"/>
      <c r="I32" s="4"/>
      <c r="J32" s="4"/>
      <c r="K32" s="4"/>
      <c r="L32" s="4"/>
    </row>
    <row r="33" spans="1:13" ht="12.75" customHeight="1" x14ac:dyDescent="0.2">
      <c r="A33" s="14"/>
      <c r="B33" s="124"/>
      <c r="C33" s="124"/>
      <c r="D33" s="125"/>
      <c r="E33" s="20"/>
      <c r="F33" s="39"/>
      <c r="G33" s="16"/>
    </row>
    <row r="34" spans="1:13" s="40" customFormat="1" ht="14.25" customHeight="1" x14ac:dyDescent="0.2">
      <c r="A34" s="37" t="s">
        <v>13</v>
      </c>
      <c r="B34" s="114" t="s">
        <v>56</v>
      </c>
      <c r="C34" s="114"/>
      <c r="D34" s="115"/>
      <c r="E34" s="38" t="s">
        <v>18</v>
      </c>
      <c r="F34" s="39"/>
      <c r="G34" s="56">
        <f>1.8*870.4</f>
        <v>1566.72</v>
      </c>
      <c r="I34" s="4"/>
      <c r="J34" s="4"/>
      <c r="K34" s="4"/>
      <c r="L34" s="50"/>
    </row>
    <row r="35" spans="1:13" s="40" customFormat="1" ht="14.25" customHeight="1" x14ac:dyDescent="0.2">
      <c r="A35" s="37" t="s">
        <v>14</v>
      </c>
      <c r="B35" s="114" t="s">
        <v>57</v>
      </c>
      <c r="C35" s="114"/>
      <c r="D35" s="115"/>
      <c r="E35" s="38" t="s">
        <v>18</v>
      </c>
      <c r="F35" s="39"/>
      <c r="G35" s="56">
        <f>2.3*870.4</f>
        <v>2001.9199999999998</v>
      </c>
      <c r="I35" s="4"/>
      <c r="J35" s="4"/>
      <c r="K35" s="4"/>
      <c r="L35" s="50"/>
    </row>
    <row r="36" spans="1:13" s="40" customFormat="1" ht="14.25" customHeight="1" x14ac:dyDescent="0.2">
      <c r="A36" s="37" t="s">
        <v>15</v>
      </c>
      <c r="B36" s="114" t="s">
        <v>70</v>
      </c>
      <c r="C36" s="114"/>
      <c r="D36" s="115"/>
      <c r="E36" s="38" t="s">
        <v>18</v>
      </c>
      <c r="F36" s="39"/>
      <c r="G36" s="56">
        <f>1.19*870.4</f>
        <v>1035.7759999999998</v>
      </c>
      <c r="J36" s="4"/>
      <c r="K36" s="4"/>
      <c r="L36" s="50"/>
    </row>
    <row r="37" spans="1:13" s="40" customFormat="1" ht="12.75" hidden="1" customHeight="1" x14ac:dyDescent="0.2">
      <c r="A37" s="37" t="s">
        <v>16</v>
      </c>
      <c r="B37" s="114" t="s">
        <v>41</v>
      </c>
      <c r="C37" s="114"/>
      <c r="D37" s="115"/>
      <c r="E37" s="38" t="s">
        <v>39</v>
      </c>
      <c r="F37" s="39"/>
      <c r="G37" s="52">
        <v>0</v>
      </c>
      <c r="I37" s="50"/>
      <c r="J37" s="50"/>
      <c r="K37" s="50"/>
      <c r="L37" s="50"/>
    </row>
    <row r="38" spans="1:13" s="3" customFormat="1" ht="13.5" thickBot="1" x14ac:dyDescent="0.25">
      <c r="A38" s="32"/>
      <c r="B38" s="122" t="s">
        <v>17</v>
      </c>
      <c r="C38" s="122"/>
      <c r="D38" s="123"/>
      <c r="E38" s="22"/>
      <c r="F38" s="22"/>
      <c r="G38" s="33">
        <f>G24+G29+G32+G34+G35+G36+G37</f>
        <v>6764.4160000000002</v>
      </c>
      <c r="H38" s="36"/>
      <c r="I38" s="50"/>
      <c r="J38" s="50"/>
      <c r="K38" s="50"/>
      <c r="L38" s="4"/>
    </row>
    <row r="39" spans="1:13" x14ac:dyDescent="0.2">
      <c r="A39" s="7"/>
      <c r="B39" s="7"/>
      <c r="C39" s="7"/>
      <c r="D39" s="7"/>
      <c r="E39" s="7"/>
      <c r="F39" s="7"/>
      <c r="G39" s="7"/>
      <c r="H39" s="4"/>
    </row>
    <row r="40" spans="1:13" x14ac:dyDescent="0.2">
      <c r="A40" s="7"/>
      <c r="B40" s="7"/>
      <c r="C40" s="7"/>
      <c r="D40" s="7"/>
      <c r="E40" s="7"/>
      <c r="F40" s="7"/>
      <c r="G40" s="7"/>
      <c r="H40" s="4"/>
    </row>
    <row r="41" spans="1:13" x14ac:dyDescent="0.2">
      <c r="A41" s="7"/>
      <c r="B41" s="7"/>
      <c r="C41" s="7"/>
      <c r="D41" s="7"/>
      <c r="E41" s="7"/>
      <c r="F41" s="7"/>
      <c r="G41" s="7"/>
      <c r="H41" s="4"/>
    </row>
    <row r="42" spans="1:13" s="4" customFormat="1" x14ac:dyDescent="0.2">
      <c r="A42" s="11" t="s">
        <v>26</v>
      </c>
      <c r="B42" s="11"/>
      <c r="C42" s="7" t="s">
        <v>42</v>
      </c>
      <c r="D42" s="23"/>
      <c r="E42" s="23"/>
      <c r="F42" s="7"/>
      <c r="G42" s="7" t="s">
        <v>43</v>
      </c>
      <c r="M42"/>
    </row>
    <row r="43" spans="1:13" s="4" customFormat="1" x14ac:dyDescent="0.2">
      <c r="A43" s="11"/>
      <c r="B43" s="11"/>
      <c r="C43" s="7"/>
      <c r="D43" s="24"/>
      <c r="E43" s="24"/>
      <c r="F43" s="7"/>
      <c r="G43" s="7"/>
      <c r="M43"/>
    </row>
    <row r="44" spans="1:13" s="4" customFormat="1" x14ac:dyDescent="0.2">
      <c r="A44" s="7"/>
      <c r="B44" s="7"/>
      <c r="C44" s="7" t="s">
        <v>27</v>
      </c>
      <c r="D44" s="7"/>
      <c r="E44" s="24"/>
      <c r="F44" s="24"/>
      <c r="G44" s="7"/>
      <c r="H44"/>
      <c r="M44"/>
    </row>
    <row r="45" spans="1:13" s="4" customFormat="1" ht="13.5" customHeight="1" x14ac:dyDescent="0.2">
      <c r="A45" s="7"/>
      <c r="B45" s="7"/>
      <c r="C45" s="7"/>
      <c r="D45" s="7"/>
      <c r="E45" s="7"/>
      <c r="F45" s="7"/>
      <c r="G45" s="7"/>
      <c r="H45"/>
    </row>
    <row r="46" spans="1:13" s="4" customFormat="1" x14ac:dyDescent="0.2">
      <c r="A46" s="11" t="s">
        <v>37</v>
      </c>
      <c r="B46" s="7"/>
      <c r="C46" s="7" t="s">
        <v>52</v>
      </c>
      <c r="D46" s="23"/>
      <c r="E46" s="23"/>
      <c r="F46" s="23"/>
      <c r="G46" s="55"/>
      <c r="H46" s="71"/>
    </row>
    <row r="47" spans="1:13" s="4" customFormat="1" ht="11.25" x14ac:dyDescent="0.2">
      <c r="H47" s="44"/>
    </row>
    <row r="48" spans="1:13" s="4" customFormat="1" ht="11.25" x14ac:dyDescent="0.2"/>
    <row r="49" s="4" customFormat="1" ht="11.25" x14ac:dyDescent="0.2"/>
  </sheetData>
  <mergeCells count="38">
    <mergeCell ref="A1:D1"/>
    <mergeCell ref="E1:G1"/>
    <mergeCell ref="A2:C2"/>
    <mergeCell ref="D2:G2"/>
    <mergeCell ref="A3:C3"/>
    <mergeCell ref="D3:G3"/>
    <mergeCell ref="B31:D31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C14:E14"/>
    <mergeCell ref="F14:G14"/>
    <mergeCell ref="A15:G15"/>
    <mergeCell ref="A16:G16"/>
    <mergeCell ref="A17:G17"/>
    <mergeCell ref="B26:D26"/>
    <mergeCell ref="B27:D27"/>
    <mergeCell ref="B28:D28"/>
    <mergeCell ref="B29:D29"/>
    <mergeCell ref="B30:D30"/>
    <mergeCell ref="A19:G19"/>
    <mergeCell ref="B22:D22"/>
    <mergeCell ref="B23:D23"/>
    <mergeCell ref="B24:D24"/>
    <mergeCell ref="B25:D25"/>
    <mergeCell ref="B38:D38"/>
    <mergeCell ref="B32:D32"/>
    <mergeCell ref="B33:D33"/>
    <mergeCell ref="B34:D34"/>
    <mergeCell ref="B35:D35"/>
    <mergeCell ref="B36:D36"/>
    <mergeCell ref="B37:D37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A10" zoomScaleNormal="100" workbookViewId="0">
      <selection activeCell="G40" sqref="G40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50" t="s">
        <v>44</v>
      </c>
      <c r="B1" s="151"/>
      <c r="C1" s="151"/>
      <c r="D1" s="151"/>
      <c r="E1" s="152" t="s">
        <v>48</v>
      </c>
      <c r="F1" s="152"/>
      <c r="G1" s="152"/>
      <c r="L1" s="51"/>
      <c r="M1" s="4"/>
    </row>
    <row r="2" spans="1:13" ht="15" x14ac:dyDescent="0.2">
      <c r="A2" s="153" t="s">
        <v>45</v>
      </c>
      <c r="B2" s="153"/>
      <c r="C2" s="153"/>
      <c r="D2" s="154" t="s">
        <v>49</v>
      </c>
      <c r="E2" s="154"/>
      <c r="F2" s="154"/>
      <c r="G2" s="154"/>
      <c r="L2" s="51"/>
      <c r="M2" s="4"/>
    </row>
    <row r="3" spans="1:13" ht="15" x14ac:dyDescent="0.2">
      <c r="A3" s="153" t="s">
        <v>46</v>
      </c>
      <c r="B3" s="153"/>
      <c r="C3" s="153"/>
      <c r="D3" s="154" t="s">
        <v>50</v>
      </c>
      <c r="E3" s="154"/>
      <c r="F3" s="154"/>
      <c r="G3" s="154"/>
      <c r="L3" s="51"/>
      <c r="M3" s="4"/>
    </row>
    <row r="4" spans="1:13" ht="15.75" thickBot="1" x14ac:dyDescent="0.25">
      <c r="A4" s="139" t="s">
        <v>47</v>
      </c>
      <c r="B4" s="139"/>
      <c r="C4" s="139"/>
      <c r="D4" s="140" t="s">
        <v>51</v>
      </c>
      <c r="E4" s="140"/>
      <c r="F4" s="140"/>
      <c r="G4" s="140"/>
      <c r="L4" s="51"/>
      <c r="M4" s="4"/>
    </row>
    <row r="5" spans="1:13" ht="28.5" customHeight="1" thickTop="1" x14ac:dyDescent="0.2">
      <c r="A5" s="141" t="s">
        <v>29</v>
      </c>
      <c r="B5" s="142"/>
      <c r="C5" s="21" t="s">
        <v>31</v>
      </c>
      <c r="E5" s="24"/>
    </row>
    <row r="6" spans="1:13" ht="25.5" customHeight="1" x14ac:dyDescent="0.2">
      <c r="A6" s="143" t="s">
        <v>30</v>
      </c>
      <c r="B6" s="144"/>
      <c r="C6" s="31" t="s">
        <v>40</v>
      </c>
      <c r="E6" s="26"/>
    </row>
    <row r="7" spans="1:13" x14ac:dyDescent="0.2">
      <c r="A7" s="145" t="s">
        <v>28</v>
      </c>
      <c r="B7" s="146"/>
      <c r="C7" s="21" t="s">
        <v>108</v>
      </c>
      <c r="E7" s="24"/>
      <c r="F7" s="27"/>
    </row>
    <row r="8" spans="1:13" x14ac:dyDescent="0.2">
      <c r="A8" s="29"/>
      <c r="B8" s="30"/>
      <c r="C8" s="30"/>
      <c r="D8" s="24"/>
      <c r="E8" s="28" t="s">
        <v>34</v>
      </c>
      <c r="F8" s="92" t="s">
        <v>32</v>
      </c>
      <c r="G8" s="54" t="s">
        <v>53</v>
      </c>
    </row>
    <row r="9" spans="1:13" x14ac:dyDescent="0.2">
      <c r="A9" s="29"/>
      <c r="B9" s="30"/>
      <c r="C9" s="30"/>
      <c r="D9" s="24"/>
      <c r="E9" s="25"/>
      <c r="F9" s="92" t="s">
        <v>33</v>
      </c>
      <c r="G9" s="53">
        <v>41887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47" t="s">
        <v>19</v>
      </c>
      <c r="E11" s="147" t="s">
        <v>20</v>
      </c>
      <c r="F11" s="149" t="s">
        <v>21</v>
      </c>
      <c r="G11" s="149"/>
    </row>
    <row r="12" spans="1:13" x14ac:dyDescent="0.2">
      <c r="A12" s="6"/>
      <c r="B12" s="7"/>
      <c r="C12" s="7"/>
      <c r="D12" s="148"/>
      <c r="E12" s="148"/>
      <c r="F12" s="9" t="s">
        <v>22</v>
      </c>
      <c r="G12" s="9" t="s">
        <v>23</v>
      </c>
    </row>
    <row r="13" spans="1:13" ht="15" customHeight="1" x14ac:dyDescent="0.2">
      <c r="A13" s="7"/>
      <c r="B13" s="7"/>
      <c r="C13" s="7"/>
      <c r="D13" s="42">
        <v>11</v>
      </c>
      <c r="E13" s="10">
        <v>43069</v>
      </c>
      <c r="F13" s="10">
        <v>43040</v>
      </c>
      <c r="G13" s="10">
        <v>43069</v>
      </c>
    </row>
    <row r="14" spans="1:13" x14ac:dyDescent="0.2">
      <c r="A14" s="7"/>
      <c r="B14" s="7"/>
      <c r="C14" s="131" t="s">
        <v>38</v>
      </c>
      <c r="D14" s="131"/>
      <c r="E14" s="131"/>
      <c r="F14" s="132">
        <f>G40</f>
        <v>6843.4160000000002</v>
      </c>
      <c r="G14" s="132"/>
    </row>
    <row r="15" spans="1:13" ht="14.25" customHeight="1" x14ac:dyDescent="0.2">
      <c r="A15" s="133" t="s">
        <v>35</v>
      </c>
      <c r="B15" s="133"/>
      <c r="C15" s="133"/>
      <c r="D15" s="133" t="s">
        <v>35</v>
      </c>
      <c r="E15" s="133"/>
      <c r="F15" s="133"/>
      <c r="G15" s="133"/>
    </row>
    <row r="16" spans="1:13" ht="11.25" customHeight="1" x14ac:dyDescent="0.2">
      <c r="A16" s="133" t="s">
        <v>36</v>
      </c>
      <c r="B16" s="133"/>
      <c r="C16" s="133"/>
      <c r="D16" s="133"/>
      <c r="E16" s="133"/>
      <c r="F16" s="133"/>
      <c r="G16" s="133"/>
      <c r="H16" s="91"/>
      <c r="I16" s="48"/>
      <c r="J16" s="48"/>
    </row>
    <row r="17" spans="1:12" x14ac:dyDescent="0.2">
      <c r="A17" s="133" t="s">
        <v>55</v>
      </c>
      <c r="B17" s="133"/>
      <c r="C17" s="133"/>
      <c r="D17" s="133"/>
      <c r="E17" s="133"/>
      <c r="F17" s="133"/>
      <c r="G17" s="133"/>
      <c r="H17" s="138"/>
      <c r="I17" s="138"/>
      <c r="J17" s="138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48"/>
      <c r="J18" s="48"/>
    </row>
    <row r="19" spans="1:12" x14ac:dyDescent="0.2">
      <c r="A19" s="134" t="s">
        <v>12</v>
      </c>
      <c r="B19" s="134"/>
      <c r="C19" s="134"/>
      <c r="D19" s="134"/>
      <c r="E19" s="134"/>
      <c r="F19" s="134"/>
      <c r="G19" s="134"/>
      <c r="H19" s="91"/>
      <c r="I19" s="48"/>
      <c r="J19" s="4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35" customFormat="1" ht="34.5" thickBot="1" x14ac:dyDescent="0.25">
      <c r="A22" s="45" t="s">
        <v>0</v>
      </c>
      <c r="B22" s="135" t="s">
        <v>1</v>
      </c>
      <c r="C22" s="135"/>
      <c r="D22" s="135"/>
      <c r="E22" s="90" t="s">
        <v>2</v>
      </c>
      <c r="F22" s="90" t="s">
        <v>25</v>
      </c>
      <c r="G22" s="47" t="s">
        <v>3</v>
      </c>
      <c r="I22" s="49"/>
      <c r="J22" s="49"/>
      <c r="K22" s="49"/>
      <c r="L22" s="49"/>
    </row>
    <row r="23" spans="1:12" x14ac:dyDescent="0.2">
      <c r="A23" s="34" t="s">
        <v>24</v>
      </c>
      <c r="B23" s="136" t="s">
        <v>4</v>
      </c>
      <c r="C23" s="136"/>
      <c r="D23" s="137"/>
      <c r="E23" s="15"/>
      <c r="F23" s="15"/>
      <c r="G23" s="12"/>
    </row>
    <row r="24" spans="1:12" s="3" customFormat="1" x14ac:dyDescent="0.2">
      <c r="A24" s="17"/>
      <c r="B24" s="129" t="s">
        <v>5</v>
      </c>
      <c r="C24" s="129"/>
      <c r="D24" s="130"/>
      <c r="E24" s="18"/>
      <c r="F24" s="41"/>
      <c r="G24" s="19">
        <v>0</v>
      </c>
      <c r="I24" s="4"/>
      <c r="J24" s="4"/>
      <c r="K24" s="4"/>
      <c r="L24" s="4"/>
    </row>
    <row r="25" spans="1:12" ht="9" customHeight="1" x14ac:dyDescent="0.2">
      <c r="A25" s="14"/>
      <c r="B25" s="124"/>
      <c r="C25" s="124"/>
      <c r="D25" s="125"/>
      <c r="E25" s="20"/>
      <c r="F25" s="39"/>
      <c r="G25" s="16"/>
    </row>
    <row r="26" spans="1:12" x14ac:dyDescent="0.2">
      <c r="A26" s="14" t="s">
        <v>6</v>
      </c>
      <c r="B26" s="124" t="s">
        <v>7</v>
      </c>
      <c r="C26" s="124"/>
      <c r="D26" s="125"/>
      <c r="E26" s="20"/>
      <c r="F26" s="39"/>
      <c r="G26" s="16"/>
    </row>
    <row r="27" spans="1:12" ht="12.75" hidden="1" customHeight="1" x14ac:dyDescent="0.2">
      <c r="A27" s="14" t="s">
        <v>59</v>
      </c>
      <c r="B27" s="116" t="s">
        <v>60</v>
      </c>
      <c r="C27" s="117"/>
      <c r="D27" s="118"/>
      <c r="E27" s="20"/>
      <c r="F27" s="39"/>
      <c r="G27" s="16"/>
    </row>
    <row r="28" spans="1:12" x14ac:dyDescent="0.2">
      <c r="A28" s="14" t="s">
        <v>59</v>
      </c>
      <c r="B28" s="116" t="s">
        <v>127</v>
      </c>
      <c r="C28" s="117"/>
      <c r="D28" s="118"/>
      <c r="E28" s="20">
        <v>1</v>
      </c>
      <c r="F28" s="39">
        <v>388</v>
      </c>
      <c r="G28" s="16">
        <f>E28*F28</f>
        <v>388</v>
      </c>
    </row>
    <row r="29" spans="1:12" x14ac:dyDescent="0.2">
      <c r="A29" s="14" t="s">
        <v>78</v>
      </c>
      <c r="B29" s="116" t="s">
        <v>69</v>
      </c>
      <c r="C29" s="117"/>
      <c r="D29" s="118"/>
      <c r="E29" s="20">
        <v>1</v>
      </c>
      <c r="F29" s="39">
        <v>1391</v>
      </c>
      <c r="G29" s="16">
        <f>E29*F29</f>
        <v>1391</v>
      </c>
    </row>
    <row r="30" spans="1:12" s="3" customFormat="1" x14ac:dyDescent="0.2">
      <c r="A30" s="17"/>
      <c r="B30" s="129" t="s">
        <v>8</v>
      </c>
      <c r="C30" s="129"/>
      <c r="D30" s="130"/>
      <c r="E30" s="18"/>
      <c r="F30" s="41"/>
      <c r="G30" s="19">
        <f>G28+G29</f>
        <v>1779</v>
      </c>
      <c r="I30" s="4"/>
      <c r="J30" s="4"/>
      <c r="K30" s="4"/>
      <c r="L30" s="4"/>
    </row>
    <row r="31" spans="1:12" ht="12" customHeight="1" x14ac:dyDescent="0.2">
      <c r="A31" s="14"/>
      <c r="B31" s="124"/>
      <c r="C31" s="124"/>
      <c r="D31" s="125"/>
      <c r="E31" s="20"/>
      <c r="F31" s="39"/>
      <c r="G31" s="16"/>
    </row>
    <row r="32" spans="1:12" x14ac:dyDescent="0.2">
      <c r="A32" s="14" t="s">
        <v>9</v>
      </c>
      <c r="B32" s="124" t="s">
        <v>10</v>
      </c>
      <c r="C32" s="124"/>
      <c r="D32" s="125"/>
      <c r="E32" s="20"/>
      <c r="F32" s="39"/>
      <c r="G32" s="16"/>
    </row>
    <row r="33" spans="1:13" s="3" customFormat="1" ht="14.25" customHeight="1" x14ac:dyDescent="0.2">
      <c r="A33" s="17"/>
      <c r="B33" s="129" t="s">
        <v>11</v>
      </c>
      <c r="C33" s="129"/>
      <c r="D33" s="130"/>
      <c r="E33" s="18"/>
      <c r="F33" s="41"/>
      <c r="G33" s="19">
        <v>0</v>
      </c>
      <c r="H33" s="36"/>
      <c r="I33" s="4"/>
      <c r="J33" s="4"/>
      <c r="K33" s="4"/>
      <c r="L33" s="4"/>
    </row>
    <row r="34" spans="1:13" ht="12.75" customHeight="1" x14ac:dyDescent="0.2">
      <c r="A34" s="14"/>
      <c r="B34" s="124"/>
      <c r="C34" s="124"/>
      <c r="D34" s="125"/>
      <c r="E34" s="20"/>
      <c r="F34" s="39"/>
      <c r="G34" s="16"/>
    </row>
    <row r="35" spans="1:13" s="40" customFormat="1" ht="14.25" customHeight="1" x14ac:dyDescent="0.2">
      <c r="A35" s="37" t="s">
        <v>13</v>
      </c>
      <c r="B35" s="114" t="s">
        <v>56</v>
      </c>
      <c r="C35" s="114"/>
      <c r="D35" s="115"/>
      <c r="E35" s="38" t="s">
        <v>18</v>
      </c>
      <c r="F35" s="39"/>
      <c r="G35" s="56">
        <f>1.8*870.4</f>
        <v>1566.72</v>
      </c>
      <c r="I35" s="4"/>
      <c r="J35" s="4"/>
      <c r="K35" s="4"/>
      <c r="L35" s="50"/>
    </row>
    <row r="36" spans="1:13" s="40" customFormat="1" ht="14.25" customHeight="1" x14ac:dyDescent="0.2">
      <c r="A36" s="37" t="s">
        <v>14</v>
      </c>
      <c r="B36" s="114" t="s">
        <v>57</v>
      </c>
      <c r="C36" s="114"/>
      <c r="D36" s="115"/>
      <c r="E36" s="38" t="s">
        <v>18</v>
      </c>
      <c r="F36" s="39"/>
      <c r="G36" s="56">
        <f>2.3*870.4</f>
        <v>2001.9199999999998</v>
      </c>
      <c r="I36" s="4"/>
      <c r="J36" s="4"/>
      <c r="K36" s="4"/>
      <c r="L36" s="50"/>
    </row>
    <row r="37" spans="1:13" s="40" customFormat="1" ht="14.25" customHeight="1" x14ac:dyDescent="0.2">
      <c r="A37" s="37" t="s">
        <v>15</v>
      </c>
      <c r="B37" s="114" t="s">
        <v>70</v>
      </c>
      <c r="C37" s="114"/>
      <c r="D37" s="115"/>
      <c r="E37" s="38" t="s">
        <v>18</v>
      </c>
      <c r="F37" s="39"/>
      <c r="G37" s="56">
        <f>1.19*870.4</f>
        <v>1035.7759999999998</v>
      </c>
      <c r="J37" s="4"/>
      <c r="K37" s="4"/>
      <c r="L37" s="50"/>
    </row>
    <row r="38" spans="1:13" s="40" customFormat="1" ht="12.75" hidden="1" customHeight="1" x14ac:dyDescent="0.2">
      <c r="A38" s="37" t="s">
        <v>16</v>
      </c>
      <c r="B38" s="114" t="s">
        <v>41</v>
      </c>
      <c r="C38" s="114"/>
      <c r="D38" s="115"/>
      <c r="E38" s="38" t="s">
        <v>39</v>
      </c>
      <c r="F38" s="39"/>
      <c r="G38" s="52">
        <v>0</v>
      </c>
      <c r="I38" s="50"/>
      <c r="J38" s="50"/>
      <c r="K38" s="50"/>
      <c r="L38" s="50"/>
    </row>
    <row r="39" spans="1:13" s="40" customFormat="1" ht="25.5" customHeight="1" x14ac:dyDescent="0.2">
      <c r="A39" s="37" t="s">
        <v>16</v>
      </c>
      <c r="B39" s="113" t="s">
        <v>138</v>
      </c>
      <c r="C39" s="114"/>
      <c r="D39" s="115"/>
      <c r="E39" s="69" t="s">
        <v>39</v>
      </c>
      <c r="F39" s="39"/>
      <c r="G39" s="56">
        <f>0.4*1150</f>
        <v>460</v>
      </c>
      <c r="I39" s="4"/>
      <c r="J39" s="4"/>
      <c r="K39" s="4"/>
      <c r="L39" s="50"/>
    </row>
    <row r="40" spans="1:13" s="3" customFormat="1" ht="13.5" thickBot="1" x14ac:dyDescent="0.25">
      <c r="A40" s="32"/>
      <c r="B40" s="122" t="s">
        <v>17</v>
      </c>
      <c r="C40" s="122"/>
      <c r="D40" s="123"/>
      <c r="E40" s="22"/>
      <c r="F40" s="22"/>
      <c r="G40" s="33">
        <f>G24+G30+G33+G35+G36+G37+G38+G39</f>
        <v>6843.4160000000002</v>
      </c>
      <c r="H40" s="36"/>
      <c r="I40" s="50"/>
      <c r="J40" s="50"/>
      <c r="K40" s="50"/>
      <c r="L40" s="4"/>
    </row>
    <row r="41" spans="1:13" x14ac:dyDescent="0.2">
      <c r="A41" s="7"/>
      <c r="B41" s="7"/>
      <c r="C41" s="7"/>
      <c r="D41" s="7"/>
      <c r="E41" s="7"/>
      <c r="F41" s="7"/>
      <c r="G41" s="7"/>
      <c r="H41" s="4"/>
    </row>
    <row r="42" spans="1:13" x14ac:dyDescent="0.2">
      <c r="A42" s="7"/>
      <c r="B42" s="7"/>
      <c r="C42" s="7"/>
      <c r="D42" s="7"/>
      <c r="E42" s="7"/>
      <c r="F42" s="7"/>
      <c r="G42" s="7"/>
      <c r="H42" s="4"/>
    </row>
    <row r="43" spans="1:13" x14ac:dyDescent="0.2">
      <c r="A43" s="7"/>
      <c r="B43" s="7"/>
      <c r="C43" s="7"/>
      <c r="D43" s="7"/>
      <c r="E43" s="7"/>
      <c r="F43" s="7"/>
      <c r="G43" s="7"/>
      <c r="H43" s="4"/>
    </row>
    <row r="44" spans="1:13" s="4" customFormat="1" x14ac:dyDescent="0.2">
      <c r="A44" s="11" t="s">
        <v>26</v>
      </c>
      <c r="B44" s="11"/>
      <c r="C44" s="7" t="s">
        <v>42</v>
      </c>
      <c r="D44" s="23"/>
      <c r="E44" s="23"/>
      <c r="F44" s="7"/>
      <c r="G44" s="7" t="s">
        <v>43</v>
      </c>
      <c r="M44"/>
    </row>
    <row r="45" spans="1:13" s="4" customFormat="1" x14ac:dyDescent="0.2">
      <c r="A45" s="11"/>
      <c r="B45" s="11"/>
      <c r="C45" s="7"/>
      <c r="D45" s="24"/>
      <c r="E45" s="24"/>
      <c r="F45" s="7"/>
      <c r="G45" s="7"/>
      <c r="M45"/>
    </row>
    <row r="46" spans="1:13" s="4" customFormat="1" x14ac:dyDescent="0.2">
      <c r="A46" s="7"/>
      <c r="B46" s="7"/>
      <c r="C46" s="7" t="s">
        <v>27</v>
      </c>
      <c r="D46" s="7"/>
      <c r="E46" s="24"/>
      <c r="F46" s="24"/>
      <c r="G46" s="7"/>
      <c r="H46"/>
      <c r="M46"/>
    </row>
    <row r="47" spans="1:13" s="4" customFormat="1" ht="13.5" customHeight="1" x14ac:dyDescent="0.2">
      <c r="A47" s="7"/>
      <c r="B47" s="7"/>
      <c r="C47" s="7"/>
      <c r="D47" s="7"/>
      <c r="E47" s="7"/>
      <c r="F47" s="7"/>
      <c r="G47" s="7"/>
      <c r="H47"/>
    </row>
    <row r="48" spans="1:13" s="4" customFormat="1" x14ac:dyDescent="0.2">
      <c r="A48" s="11" t="s">
        <v>37</v>
      </c>
      <c r="B48" s="7"/>
      <c r="C48" s="7" t="s">
        <v>52</v>
      </c>
      <c r="D48" s="23"/>
      <c r="E48" s="23"/>
      <c r="F48" s="23"/>
      <c r="G48" s="55"/>
      <c r="H48" s="89"/>
    </row>
    <row r="49" spans="8:8" s="4" customFormat="1" ht="11.25" x14ac:dyDescent="0.2">
      <c r="H49" s="44"/>
    </row>
    <row r="50" spans="8:8" s="4" customFormat="1" ht="11.25" x14ac:dyDescent="0.2"/>
    <row r="51" spans="8:8" s="4" customFormat="1" ht="11.25" x14ac:dyDescent="0.2"/>
  </sheetData>
  <mergeCells count="40">
    <mergeCell ref="A1:D1"/>
    <mergeCell ref="E1:G1"/>
    <mergeCell ref="A2:C2"/>
    <mergeCell ref="D2:G2"/>
    <mergeCell ref="A3:C3"/>
    <mergeCell ref="D3:G3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B26:D26"/>
    <mergeCell ref="C14:E14"/>
    <mergeCell ref="F14:G14"/>
    <mergeCell ref="A15:G15"/>
    <mergeCell ref="A16:G16"/>
    <mergeCell ref="A17:G17"/>
    <mergeCell ref="A19:G19"/>
    <mergeCell ref="B22:D22"/>
    <mergeCell ref="B23:D23"/>
    <mergeCell ref="B24:D24"/>
    <mergeCell ref="B25:D25"/>
    <mergeCell ref="B27:D27"/>
    <mergeCell ref="B28:D28"/>
    <mergeCell ref="B30:D30"/>
    <mergeCell ref="B31:D31"/>
    <mergeCell ref="B32:D32"/>
    <mergeCell ref="B29:D29"/>
    <mergeCell ref="B33:D33"/>
    <mergeCell ref="B39:D39"/>
    <mergeCell ref="B40:D40"/>
    <mergeCell ref="B34:D34"/>
    <mergeCell ref="B35:D35"/>
    <mergeCell ref="B36:D36"/>
    <mergeCell ref="B37:D37"/>
    <mergeCell ref="B38:D38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A13" zoomScaleNormal="100" workbookViewId="0">
      <selection activeCell="I42" sqref="I42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50" t="s">
        <v>44</v>
      </c>
      <c r="B1" s="151"/>
      <c r="C1" s="151"/>
      <c r="D1" s="151"/>
      <c r="E1" s="152" t="s">
        <v>48</v>
      </c>
      <c r="F1" s="152"/>
      <c r="G1" s="152"/>
      <c r="L1" s="51"/>
      <c r="M1" s="4"/>
    </row>
    <row r="2" spans="1:13" ht="15" x14ac:dyDescent="0.2">
      <c r="A2" s="153" t="s">
        <v>45</v>
      </c>
      <c r="B2" s="153"/>
      <c r="C2" s="153"/>
      <c r="D2" s="154" t="s">
        <v>49</v>
      </c>
      <c r="E2" s="154"/>
      <c r="F2" s="154"/>
      <c r="G2" s="154"/>
      <c r="L2" s="51"/>
      <c r="M2" s="4"/>
    </row>
    <row r="3" spans="1:13" ht="15" x14ac:dyDescent="0.2">
      <c r="A3" s="153" t="s">
        <v>46</v>
      </c>
      <c r="B3" s="153"/>
      <c r="C3" s="153"/>
      <c r="D3" s="154" t="s">
        <v>50</v>
      </c>
      <c r="E3" s="154"/>
      <c r="F3" s="154"/>
      <c r="G3" s="154"/>
      <c r="L3" s="51"/>
      <c r="M3" s="4"/>
    </row>
    <row r="4" spans="1:13" ht="15.75" thickBot="1" x14ac:dyDescent="0.25">
      <c r="A4" s="139" t="s">
        <v>47</v>
      </c>
      <c r="B4" s="139"/>
      <c r="C4" s="139"/>
      <c r="D4" s="140" t="s">
        <v>51</v>
      </c>
      <c r="E4" s="140"/>
      <c r="F4" s="140"/>
      <c r="G4" s="140"/>
      <c r="L4" s="51"/>
      <c r="M4" s="4"/>
    </row>
    <row r="5" spans="1:13" ht="28.5" customHeight="1" thickTop="1" x14ac:dyDescent="0.2">
      <c r="A5" s="141" t="s">
        <v>29</v>
      </c>
      <c r="B5" s="142"/>
      <c r="C5" s="21" t="s">
        <v>31</v>
      </c>
      <c r="E5" s="24"/>
    </row>
    <row r="6" spans="1:13" ht="25.5" customHeight="1" x14ac:dyDescent="0.2">
      <c r="A6" s="143" t="s">
        <v>30</v>
      </c>
      <c r="B6" s="144"/>
      <c r="C6" s="31" t="s">
        <v>40</v>
      </c>
      <c r="E6" s="26"/>
    </row>
    <row r="7" spans="1:13" x14ac:dyDescent="0.2">
      <c r="A7" s="145" t="s">
        <v>28</v>
      </c>
      <c r="B7" s="146"/>
      <c r="C7" s="21" t="s">
        <v>108</v>
      </c>
      <c r="E7" s="24"/>
      <c r="F7" s="27"/>
    </row>
    <row r="8" spans="1:13" x14ac:dyDescent="0.2">
      <c r="A8" s="29"/>
      <c r="B8" s="30"/>
      <c r="C8" s="30"/>
      <c r="D8" s="24"/>
      <c r="E8" s="28" t="s">
        <v>34</v>
      </c>
      <c r="F8" s="92" t="s">
        <v>32</v>
      </c>
      <c r="G8" s="54" t="s">
        <v>53</v>
      </c>
    </row>
    <row r="9" spans="1:13" x14ac:dyDescent="0.2">
      <c r="A9" s="29"/>
      <c r="B9" s="30"/>
      <c r="C9" s="30"/>
      <c r="D9" s="24"/>
      <c r="E9" s="25"/>
      <c r="F9" s="92" t="s">
        <v>33</v>
      </c>
      <c r="G9" s="53">
        <v>41887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47" t="s">
        <v>19</v>
      </c>
      <c r="E11" s="147" t="s">
        <v>20</v>
      </c>
      <c r="F11" s="149" t="s">
        <v>21</v>
      </c>
      <c r="G11" s="149"/>
    </row>
    <row r="12" spans="1:13" x14ac:dyDescent="0.2">
      <c r="A12" s="6"/>
      <c r="B12" s="7"/>
      <c r="C12" s="7"/>
      <c r="D12" s="148"/>
      <c r="E12" s="148"/>
      <c r="F12" s="9" t="s">
        <v>22</v>
      </c>
      <c r="G12" s="9" t="s">
        <v>23</v>
      </c>
    </row>
    <row r="13" spans="1:13" ht="15" customHeight="1" x14ac:dyDescent="0.2">
      <c r="A13" s="7"/>
      <c r="B13" s="7"/>
      <c r="C13" s="7"/>
      <c r="D13" s="42">
        <v>12</v>
      </c>
      <c r="E13" s="10">
        <v>43100</v>
      </c>
      <c r="F13" s="10">
        <v>43070</v>
      </c>
      <c r="G13" s="10">
        <v>43100</v>
      </c>
    </row>
    <row r="14" spans="1:13" x14ac:dyDescent="0.2">
      <c r="A14" s="7"/>
      <c r="B14" s="7"/>
      <c r="C14" s="131" t="s">
        <v>38</v>
      </c>
      <c r="D14" s="131"/>
      <c r="E14" s="131"/>
      <c r="F14" s="132">
        <f>G40</f>
        <v>5958.4160000000002</v>
      </c>
      <c r="G14" s="132"/>
    </row>
    <row r="15" spans="1:13" ht="14.25" customHeight="1" x14ac:dyDescent="0.2">
      <c r="A15" s="133" t="s">
        <v>35</v>
      </c>
      <c r="B15" s="133"/>
      <c r="C15" s="133"/>
      <c r="D15" s="133" t="s">
        <v>35</v>
      </c>
      <c r="E15" s="133"/>
      <c r="F15" s="133"/>
      <c r="G15" s="133"/>
    </row>
    <row r="16" spans="1:13" ht="11.25" customHeight="1" x14ac:dyDescent="0.2">
      <c r="A16" s="133" t="s">
        <v>36</v>
      </c>
      <c r="B16" s="133"/>
      <c r="C16" s="133"/>
      <c r="D16" s="133"/>
      <c r="E16" s="133"/>
      <c r="F16" s="133"/>
      <c r="G16" s="133"/>
      <c r="H16" s="91"/>
      <c r="I16" s="48"/>
      <c r="J16" s="48"/>
    </row>
    <row r="17" spans="1:12" x14ac:dyDescent="0.2">
      <c r="A17" s="133" t="s">
        <v>55</v>
      </c>
      <c r="B17" s="133"/>
      <c r="C17" s="133"/>
      <c r="D17" s="133"/>
      <c r="E17" s="133"/>
      <c r="F17" s="133"/>
      <c r="G17" s="133"/>
      <c r="H17" s="138"/>
      <c r="I17" s="138"/>
      <c r="J17" s="138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48"/>
      <c r="J18" s="48"/>
    </row>
    <row r="19" spans="1:12" x14ac:dyDescent="0.2">
      <c r="A19" s="134" t="s">
        <v>12</v>
      </c>
      <c r="B19" s="134"/>
      <c r="C19" s="134"/>
      <c r="D19" s="134"/>
      <c r="E19" s="134"/>
      <c r="F19" s="134"/>
      <c r="G19" s="134"/>
      <c r="H19" s="91"/>
      <c r="I19" s="48"/>
      <c r="J19" s="4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35" customFormat="1" ht="34.5" thickBot="1" x14ac:dyDescent="0.25">
      <c r="A22" s="45" t="s">
        <v>0</v>
      </c>
      <c r="B22" s="135" t="s">
        <v>1</v>
      </c>
      <c r="C22" s="135"/>
      <c r="D22" s="135"/>
      <c r="E22" s="90" t="s">
        <v>2</v>
      </c>
      <c r="F22" s="90" t="s">
        <v>25</v>
      </c>
      <c r="G22" s="47" t="s">
        <v>3</v>
      </c>
      <c r="I22" s="49"/>
      <c r="J22" s="49"/>
      <c r="K22" s="49"/>
      <c r="L22" s="49"/>
    </row>
    <row r="23" spans="1:12" x14ac:dyDescent="0.2">
      <c r="A23" s="34" t="s">
        <v>24</v>
      </c>
      <c r="B23" s="136" t="s">
        <v>4</v>
      </c>
      <c r="C23" s="136"/>
      <c r="D23" s="137"/>
      <c r="E23" s="15"/>
      <c r="F23" s="15"/>
      <c r="G23" s="12"/>
    </row>
    <row r="24" spans="1:12" s="3" customFormat="1" x14ac:dyDescent="0.2">
      <c r="A24" s="17"/>
      <c r="B24" s="129" t="s">
        <v>5</v>
      </c>
      <c r="C24" s="129"/>
      <c r="D24" s="130"/>
      <c r="E24" s="18"/>
      <c r="F24" s="41"/>
      <c r="G24" s="19">
        <v>0</v>
      </c>
      <c r="I24" s="4"/>
      <c r="J24" s="4"/>
      <c r="K24" s="4"/>
      <c r="L24" s="4"/>
    </row>
    <row r="25" spans="1:12" ht="9" customHeight="1" x14ac:dyDescent="0.2">
      <c r="A25" s="14"/>
      <c r="B25" s="124"/>
      <c r="C25" s="124"/>
      <c r="D25" s="125"/>
      <c r="E25" s="20"/>
      <c r="F25" s="39"/>
      <c r="G25" s="16"/>
    </row>
    <row r="26" spans="1:12" x14ac:dyDescent="0.2">
      <c r="A26" s="14" t="s">
        <v>6</v>
      </c>
      <c r="B26" s="124" t="s">
        <v>7</v>
      </c>
      <c r="C26" s="124"/>
      <c r="D26" s="125"/>
      <c r="E26" s="20"/>
      <c r="F26" s="39"/>
      <c r="G26" s="16"/>
    </row>
    <row r="27" spans="1:12" s="3" customFormat="1" x14ac:dyDescent="0.2">
      <c r="A27" s="17"/>
      <c r="B27" s="129" t="s">
        <v>8</v>
      </c>
      <c r="C27" s="129"/>
      <c r="D27" s="130"/>
      <c r="E27" s="18"/>
      <c r="F27" s="41"/>
      <c r="G27" s="19">
        <v>0</v>
      </c>
      <c r="I27" s="4"/>
      <c r="J27" s="4"/>
      <c r="K27" s="4"/>
      <c r="L27" s="4"/>
    </row>
    <row r="28" spans="1:12" ht="12" customHeight="1" x14ac:dyDescent="0.2">
      <c r="A28" s="14"/>
      <c r="B28" s="124"/>
      <c r="C28" s="124"/>
      <c r="D28" s="125"/>
      <c r="E28" s="20"/>
      <c r="F28" s="39"/>
      <c r="G28" s="16"/>
    </row>
    <row r="29" spans="1:12" x14ac:dyDescent="0.2">
      <c r="A29" s="14" t="s">
        <v>9</v>
      </c>
      <c r="B29" s="124" t="s">
        <v>10</v>
      </c>
      <c r="C29" s="124"/>
      <c r="D29" s="125"/>
      <c r="E29" s="20"/>
      <c r="F29" s="39"/>
      <c r="G29" s="16"/>
    </row>
    <row r="30" spans="1:12" x14ac:dyDescent="0.2">
      <c r="A30" s="14" t="s">
        <v>61</v>
      </c>
      <c r="B30" s="116" t="s">
        <v>130</v>
      </c>
      <c r="C30" s="117"/>
      <c r="D30" s="118"/>
      <c r="E30" s="20">
        <v>1</v>
      </c>
      <c r="F30" s="39">
        <v>779</v>
      </c>
      <c r="G30" s="16">
        <f>E30*F30</f>
        <v>779</v>
      </c>
    </row>
    <row r="31" spans="1:12" s="3" customFormat="1" ht="14.25" customHeight="1" x14ac:dyDescent="0.2">
      <c r="A31" s="17"/>
      <c r="B31" s="129" t="s">
        <v>11</v>
      </c>
      <c r="C31" s="129"/>
      <c r="D31" s="130"/>
      <c r="E31" s="18"/>
      <c r="F31" s="41"/>
      <c r="G31" s="19">
        <f>G30</f>
        <v>779</v>
      </c>
      <c r="H31" s="36"/>
      <c r="I31" s="4"/>
      <c r="J31" s="4"/>
      <c r="K31" s="4"/>
      <c r="L31" s="4"/>
    </row>
    <row r="32" spans="1:12" ht="12.75" customHeight="1" x14ac:dyDescent="0.2">
      <c r="A32" s="14"/>
      <c r="B32" s="124"/>
      <c r="C32" s="124"/>
      <c r="D32" s="125"/>
      <c r="E32" s="20"/>
      <c r="F32" s="39"/>
      <c r="G32" s="16"/>
    </row>
    <row r="33" spans="1:13" s="40" customFormat="1" ht="14.25" customHeight="1" x14ac:dyDescent="0.2">
      <c r="A33" s="37" t="s">
        <v>13</v>
      </c>
      <c r="B33" s="114" t="s">
        <v>56</v>
      </c>
      <c r="C33" s="114"/>
      <c r="D33" s="115"/>
      <c r="E33" s="38" t="s">
        <v>18</v>
      </c>
      <c r="F33" s="39"/>
      <c r="G33" s="56">
        <f>1.8*870.4</f>
        <v>1566.72</v>
      </c>
      <c r="I33" s="4"/>
      <c r="J33" s="4"/>
      <c r="K33" s="4"/>
      <c r="L33" s="50"/>
    </row>
    <row r="34" spans="1:13" s="40" customFormat="1" ht="14.25" customHeight="1" x14ac:dyDescent="0.2">
      <c r="A34" s="37"/>
      <c r="B34" s="158" t="s">
        <v>128</v>
      </c>
      <c r="C34" s="159"/>
      <c r="D34" s="160"/>
      <c r="E34" s="38"/>
      <c r="F34" s="39"/>
      <c r="G34" s="56"/>
      <c r="I34" s="4"/>
      <c r="J34" s="4"/>
      <c r="K34" s="4"/>
      <c r="L34" s="50"/>
    </row>
    <row r="35" spans="1:13" s="40" customFormat="1" ht="14.25" customHeight="1" x14ac:dyDescent="0.2">
      <c r="A35" s="37"/>
      <c r="B35" s="158" t="s">
        <v>129</v>
      </c>
      <c r="C35" s="159"/>
      <c r="D35" s="160"/>
      <c r="E35" s="38"/>
      <c r="F35" s="39"/>
      <c r="G35" s="56"/>
      <c r="I35" s="4"/>
      <c r="J35" s="4"/>
      <c r="K35" s="4"/>
      <c r="L35" s="50"/>
    </row>
    <row r="36" spans="1:13" s="40" customFormat="1" ht="14.25" customHeight="1" x14ac:dyDescent="0.2">
      <c r="A36" s="37" t="s">
        <v>14</v>
      </c>
      <c r="B36" s="114" t="s">
        <v>57</v>
      </c>
      <c r="C36" s="114"/>
      <c r="D36" s="115"/>
      <c r="E36" s="38" t="s">
        <v>18</v>
      </c>
      <c r="F36" s="39"/>
      <c r="G36" s="56">
        <f>2.3*870.4</f>
        <v>2001.9199999999998</v>
      </c>
      <c r="I36" s="4"/>
      <c r="J36" s="4"/>
      <c r="K36" s="4"/>
      <c r="L36" s="50"/>
    </row>
    <row r="37" spans="1:13" s="40" customFormat="1" ht="14.25" customHeight="1" x14ac:dyDescent="0.2">
      <c r="A37" s="37" t="s">
        <v>15</v>
      </c>
      <c r="B37" s="114" t="s">
        <v>70</v>
      </c>
      <c r="C37" s="114"/>
      <c r="D37" s="115"/>
      <c r="E37" s="38" t="s">
        <v>18</v>
      </c>
      <c r="F37" s="39"/>
      <c r="G37" s="56">
        <f>1.19*870.4</f>
        <v>1035.7759999999998</v>
      </c>
      <c r="J37" s="4"/>
      <c r="K37" s="4"/>
      <c r="L37" s="50"/>
    </row>
    <row r="38" spans="1:13" s="40" customFormat="1" ht="12.75" hidden="1" customHeight="1" x14ac:dyDescent="0.2">
      <c r="A38" s="37" t="s">
        <v>16</v>
      </c>
      <c r="B38" s="114" t="s">
        <v>41</v>
      </c>
      <c r="C38" s="114"/>
      <c r="D38" s="115"/>
      <c r="E38" s="38" t="s">
        <v>39</v>
      </c>
      <c r="F38" s="39"/>
      <c r="G38" s="52">
        <v>0</v>
      </c>
      <c r="I38" s="50"/>
      <c r="J38" s="50"/>
      <c r="K38" s="50"/>
      <c r="L38" s="50"/>
    </row>
    <row r="39" spans="1:13" s="40" customFormat="1" ht="25.5" customHeight="1" x14ac:dyDescent="0.2">
      <c r="A39" s="37" t="s">
        <v>16</v>
      </c>
      <c r="B39" s="113" t="s">
        <v>137</v>
      </c>
      <c r="C39" s="114"/>
      <c r="D39" s="115"/>
      <c r="E39" s="69" t="s">
        <v>39</v>
      </c>
      <c r="F39" s="39"/>
      <c r="G39" s="56">
        <f>0.5*1150</f>
        <v>575</v>
      </c>
      <c r="I39" s="4"/>
      <c r="J39" s="4"/>
      <c r="K39" s="4"/>
      <c r="L39" s="50"/>
    </row>
    <row r="40" spans="1:13" s="3" customFormat="1" ht="13.5" thickBot="1" x14ac:dyDescent="0.25">
      <c r="A40" s="32"/>
      <c r="B40" s="122" t="s">
        <v>17</v>
      </c>
      <c r="C40" s="122"/>
      <c r="D40" s="123"/>
      <c r="E40" s="22"/>
      <c r="F40" s="22"/>
      <c r="G40" s="33">
        <f>G24+G27+G31+G33+G36+G37+G38+G39</f>
        <v>5958.4160000000002</v>
      </c>
      <c r="H40" s="36"/>
      <c r="I40" s="50"/>
      <c r="J40" s="50"/>
      <c r="K40" s="50"/>
      <c r="L40" s="4"/>
    </row>
    <row r="41" spans="1:13" x14ac:dyDescent="0.2">
      <c r="A41" s="7"/>
      <c r="B41" s="7"/>
      <c r="C41" s="7"/>
      <c r="D41" s="7"/>
      <c r="E41" s="7"/>
      <c r="F41" s="7"/>
      <c r="G41" s="7"/>
      <c r="H41" s="4"/>
    </row>
    <row r="42" spans="1:13" x14ac:dyDescent="0.2">
      <c r="A42" s="7"/>
      <c r="B42" s="7"/>
      <c r="C42" s="7"/>
      <c r="D42" s="7"/>
      <c r="E42" s="7"/>
      <c r="F42" s="7"/>
      <c r="G42" s="7"/>
      <c r="H42" s="4"/>
    </row>
    <row r="43" spans="1:13" x14ac:dyDescent="0.2">
      <c r="A43" s="7"/>
      <c r="B43" s="7"/>
      <c r="C43" s="7"/>
      <c r="D43" s="7"/>
      <c r="E43" s="7"/>
      <c r="F43" s="7"/>
      <c r="G43" s="7"/>
      <c r="H43" s="4"/>
    </row>
    <row r="44" spans="1:13" s="4" customFormat="1" x14ac:dyDescent="0.2">
      <c r="A44" s="11" t="s">
        <v>26</v>
      </c>
      <c r="B44" s="11"/>
      <c r="C44" s="7" t="s">
        <v>42</v>
      </c>
      <c r="D44" s="23"/>
      <c r="E44" s="23"/>
      <c r="F44" s="7"/>
      <c r="G44" s="7" t="s">
        <v>43</v>
      </c>
      <c r="M44"/>
    </row>
    <row r="45" spans="1:13" s="4" customFormat="1" x14ac:dyDescent="0.2">
      <c r="A45" s="11"/>
      <c r="B45" s="11"/>
      <c r="C45" s="7"/>
      <c r="D45" s="24"/>
      <c r="E45" s="24"/>
      <c r="F45" s="7"/>
      <c r="G45" s="7"/>
      <c r="M45"/>
    </row>
    <row r="46" spans="1:13" s="4" customFormat="1" x14ac:dyDescent="0.2">
      <c r="A46" s="7"/>
      <c r="B46" s="7"/>
      <c r="C46" s="7" t="s">
        <v>27</v>
      </c>
      <c r="D46" s="7"/>
      <c r="E46" s="24"/>
      <c r="F46" s="24"/>
      <c r="G46" s="7"/>
      <c r="H46"/>
      <c r="M46"/>
    </row>
    <row r="47" spans="1:13" s="4" customFormat="1" ht="13.5" customHeight="1" x14ac:dyDescent="0.2">
      <c r="A47" s="7"/>
      <c r="B47" s="7"/>
      <c r="C47" s="7"/>
      <c r="D47" s="7"/>
      <c r="E47" s="7"/>
      <c r="F47" s="7"/>
      <c r="G47" s="7"/>
      <c r="H47"/>
    </row>
    <row r="48" spans="1:13" s="4" customFormat="1" x14ac:dyDescent="0.2">
      <c r="A48" s="11" t="s">
        <v>37</v>
      </c>
      <c r="B48" s="7"/>
      <c r="C48" s="7" t="s">
        <v>52</v>
      </c>
      <c r="D48" s="23"/>
      <c r="E48" s="23"/>
      <c r="F48" s="23"/>
      <c r="G48" s="55"/>
      <c r="H48" s="89"/>
    </row>
    <row r="49" spans="8:8" s="4" customFormat="1" ht="11.25" x14ac:dyDescent="0.2">
      <c r="H49" s="44"/>
    </row>
    <row r="50" spans="8:8" s="4" customFormat="1" ht="11.25" x14ac:dyDescent="0.2"/>
    <row r="51" spans="8:8" s="4" customFormat="1" ht="11.25" x14ac:dyDescent="0.2"/>
  </sheetData>
  <mergeCells count="40">
    <mergeCell ref="A1:D1"/>
    <mergeCell ref="E1:G1"/>
    <mergeCell ref="A2:C2"/>
    <mergeCell ref="D2:G2"/>
    <mergeCell ref="A3:C3"/>
    <mergeCell ref="D3:G3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B26:D26"/>
    <mergeCell ref="C14:E14"/>
    <mergeCell ref="F14:G14"/>
    <mergeCell ref="A15:G15"/>
    <mergeCell ref="A16:G16"/>
    <mergeCell ref="A17:G17"/>
    <mergeCell ref="A19:G19"/>
    <mergeCell ref="B22:D22"/>
    <mergeCell ref="B23:D23"/>
    <mergeCell ref="B24:D24"/>
    <mergeCell ref="B25:D25"/>
    <mergeCell ref="B27:D27"/>
    <mergeCell ref="B28:D28"/>
    <mergeCell ref="B29:D29"/>
    <mergeCell ref="B30:D30"/>
    <mergeCell ref="B37:D37"/>
    <mergeCell ref="B38:D38"/>
    <mergeCell ref="B40:D40"/>
    <mergeCell ref="B31:D31"/>
    <mergeCell ref="B32:D32"/>
    <mergeCell ref="B33:D33"/>
    <mergeCell ref="B34:D34"/>
    <mergeCell ref="B35:D35"/>
    <mergeCell ref="B36:D36"/>
    <mergeCell ref="B39:D39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opLeftCell="A28" zoomScaleNormal="100" workbookViewId="0">
      <selection activeCell="H15" sqref="H15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50" t="s">
        <v>44</v>
      </c>
      <c r="B1" s="151"/>
      <c r="C1" s="151"/>
      <c r="D1" s="151"/>
      <c r="E1" s="152" t="s">
        <v>91</v>
      </c>
      <c r="F1" s="152"/>
      <c r="G1" s="152"/>
      <c r="L1" s="51"/>
      <c r="M1" s="4"/>
    </row>
    <row r="2" spans="1:13" ht="15" x14ac:dyDescent="0.2">
      <c r="A2" s="153" t="s">
        <v>45</v>
      </c>
      <c r="B2" s="153"/>
      <c r="C2" s="153"/>
      <c r="D2" s="154" t="s">
        <v>49</v>
      </c>
      <c r="E2" s="154"/>
      <c r="F2" s="154"/>
      <c r="G2" s="154"/>
      <c r="L2" s="51"/>
      <c r="M2" s="4"/>
    </row>
    <row r="3" spans="1:13" ht="15" x14ac:dyDescent="0.2">
      <c r="A3" s="153" t="s">
        <v>46</v>
      </c>
      <c r="B3" s="153"/>
      <c r="C3" s="153"/>
      <c r="D3" s="154" t="s">
        <v>50</v>
      </c>
      <c r="E3" s="154"/>
      <c r="F3" s="154"/>
      <c r="G3" s="154"/>
      <c r="L3" s="51"/>
      <c r="M3" s="4"/>
    </row>
    <row r="4" spans="1:13" ht="15.75" thickBot="1" x14ac:dyDescent="0.25">
      <c r="A4" s="139" t="s">
        <v>47</v>
      </c>
      <c r="B4" s="139"/>
      <c r="C4" s="139"/>
      <c r="D4" s="140" t="s">
        <v>51</v>
      </c>
      <c r="E4" s="140"/>
      <c r="F4" s="140"/>
      <c r="G4" s="140"/>
      <c r="L4" s="51"/>
      <c r="M4" s="4"/>
    </row>
    <row r="5" spans="1:13" ht="28.5" customHeight="1" thickTop="1" x14ac:dyDescent="0.2">
      <c r="A5" s="141" t="s">
        <v>29</v>
      </c>
      <c r="B5" s="142"/>
      <c r="C5" s="21" t="s">
        <v>31</v>
      </c>
      <c r="E5" s="24"/>
    </row>
    <row r="6" spans="1:13" ht="25.5" customHeight="1" x14ac:dyDescent="0.2">
      <c r="A6" s="143" t="s">
        <v>30</v>
      </c>
      <c r="B6" s="144"/>
      <c r="C6" s="31" t="s">
        <v>90</v>
      </c>
      <c r="E6" s="26"/>
    </row>
    <row r="7" spans="1:13" x14ac:dyDescent="0.2">
      <c r="A7" s="145" t="s">
        <v>28</v>
      </c>
      <c r="B7" s="146"/>
      <c r="C7" s="21" t="s">
        <v>108</v>
      </c>
      <c r="E7" s="24"/>
      <c r="F7" s="27"/>
    </row>
    <row r="8" spans="1:13" x14ac:dyDescent="0.2">
      <c r="A8" s="29"/>
      <c r="B8" s="30"/>
      <c r="C8" s="30"/>
      <c r="D8" s="24"/>
      <c r="E8" s="28" t="s">
        <v>34</v>
      </c>
      <c r="F8" s="94" t="s">
        <v>32</v>
      </c>
      <c r="G8" s="54" t="s">
        <v>53</v>
      </c>
    </row>
    <row r="9" spans="1:13" x14ac:dyDescent="0.2">
      <c r="A9" s="29"/>
      <c r="B9" s="30"/>
      <c r="C9" s="30"/>
      <c r="D9" s="24"/>
      <c r="E9" s="25"/>
      <c r="F9" s="94" t="s">
        <v>33</v>
      </c>
      <c r="G9" s="53">
        <v>41887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47" t="s">
        <v>19</v>
      </c>
      <c r="E11" s="147" t="s">
        <v>20</v>
      </c>
      <c r="F11" s="149" t="s">
        <v>21</v>
      </c>
      <c r="G11" s="149"/>
    </row>
    <row r="12" spans="1:13" x14ac:dyDescent="0.2">
      <c r="A12" s="6"/>
      <c r="B12" s="7"/>
      <c r="C12" s="7"/>
      <c r="D12" s="148"/>
      <c r="E12" s="148"/>
      <c r="F12" s="9" t="s">
        <v>22</v>
      </c>
      <c r="G12" s="9" t="s">
        <v>23</v>
      </c>
    </row>
    <row r="13" spans="1:13" ht="15" customHeight="1" x14ac:dyDescent="0.2">
      <c r="A13" s="7"/>
      <c r="B13" s="7"/>
      <c r="C13" s="7"/>
      <c r="D13" s="42"/>
      <c r="E13" s="10">
        <v>43100</v>
      </c>
      <c r="F13" s="10">
        <v>42736</v>
      </c>
      <c r="G13" s="10">
        <v>43100</v>
      </c>
    </row>
    <row r="14" spans="1:13" x14ac:dyDescent="0.2">
      <c r="A14" s="7"/>
      <c r="B14" s="7"/>
      <c r="C14" s="131" t="s">
        <v>38</v>
      </c>
      <c r="D14" s="131"/>
      <c r="E14" s="131"/>
      <c r="F14" s="132">
        <f>январь!F14+февраль!F14+март!F14+апрель!F14+май!F14+июнь!F14+июль!F14+август!F14+сентябрь!F14+октябрь!F14+ноябрь!F14+декабрь!F14</f>
        <v>109245.67199999999</v>
      </c>
      <c r="G14" s="132"/>
      <c r="H14" s="112">
        <f>январь!F14+февраль!F14+март!F14+апрель!F14+май!F14+июнь!F14+июль!F14+август!F14+сентябрь!F14+октябрь!F14+ноябрь!F14+декабрь!F14</f>
        <v>109245.67199999999</v>
      </c>
    </row>
    <row r="15" spans="1:13" ht="14.25" customHeight="1" x14ac:dyDescent="0.2">
      <c r="A15" s="133" t="s">
        <v>35</v>
      </c>
      <c r="B15" s="133"/>
      <c r="C15" s="133"/>
      <c r="D15" s="133" t="s">
        <v>35</v>
      </c>
      <c r="E15" s="133"/>
      <c r="F15" s="133"/>
      <c r="G15" s="133"/>
    </row>
    <row r="16" spans="1:13" ht="11.25" customHeight="1" x14ac:dyDescent="0.2">
      <c r="A16" s="133" t="s">
        <v>36</v>
      </c>
      <c r="B16" s="133"/>
      <c r="C16" s="133"/>
      <c r="D16" s="133"/>
      <c r="E16" s="133"/>
      <c r="F16" s="133"/>
      <c r="G16" s="133"/>
      <c r="H16" s="93"/>
      <c r="I16" s="48"/>
      <c r="J16" s="48"/>
    </row>
    <row r="17" spans="1:12" x14ac:dyDescent="0.2">
      <c r="A17" s="133" t="s">
        <v>55</v>
      </c>
      <c r="B17" s="133"/>
      <c r="C17" s="133"/>
      <c r="D17" s="133"/>
      <c r="E17" s="133"/>
      <c r="F17" s="133"/>
      <c r="G17" s="133"/>
      <c r="H17" s="138"/>
      <c r="I17" s="138"/>
      <c r="J17" s="138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48"/>
      <c r="J18" s="48"/>
    </row>
    <row r="19" spans="1:12" x14ac:dyDescent="0.2">
      <c r="A19" s="134" t="s">
        <v>12</v>
      </c>
      <c r="B19" s="134"/>
      <c r="C19" s="134"/>
      <c r="D19" s="134"/>
      <c r="E19" s="134"/>
      <c r="F19" s="134"/>
      <c r="G19" s="134"/>
      <c r="H19" s="93"/>
      <c r="I19" s="48"/>
      <c r="J19" s="4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35" customFormat="1" ht="34.5" thickBot="1" x14ac:dyDescent="0.25">
      <c r="A22" s="45" t="s">
        <v>0</v>
      </c>
      <c r="B22" s="135" t="s">
        <v>1</v>
      </c>
      <c r="C22" s="135"/>
      <c r="D22" s="135"/>
      <c r="E22" s="96" t="s">
        <v>2</v>
      </c>
      <c r="F22" s="96" t="s">
        <v>25</v>
      </c>
      <c r="G22" s="47" t="s">
        <v>3</v>
      </c>
      <c r="I22" s="49"/>
      <c r="J22" s="49"/>
      <c r="K22" s="49"/>
      <c r="L22" s="49"/>
    </row>
    <row r="23" spans="1:12" x14ac:dyDescent="0.2">
      <c r="A23" s="34" t="s">
        <v>24</v>
      </c>
      <c r="B23" s="136" t="s">
        <v>4</v>
      </c>
      <c r="C23" s="136"/>
      <c r="D23" s="137"/>
      <c r="E23" s="15"/>
      <c r="F23" s="15"/>
      <c r="G23" s="12"/>
    </row>
    <row r="24" spans="1:12" x14ac:dyDescent="0.2">
      <c r="A24" s="14" t="s">
        <v>66</v>
      </c>
      <c r="B24" s="116" t="s">
        <v>67</v>
      </c>
      <c r="C24" s="117"/>
      <c r="D24" s="118"/>
      <c r="E24" s="20">
        <v>1</v>
      </c>
      <c r="F24" s="39">
        <v>791</v>
      </c>
      <c r="G24" s="16">
        <f>E24*F24</f>
        <v>791</v>
      </c>
    </row>
    <row r="25" spans="1:12" s="3" customFormat="1" x14ac:dyDescent="0.2">
      <c r="A25" s="17"/>
      <c r="B25" s="129" t="s">
        <v>5</v>
      </c>
      <c r="C25" s="129"/>
      <c r="D25" s="130"/>
      <c r="E25" s="18"/>
      <c r="F25" s="41"/>
      <c r="G25" s="19">
        <f>SUM(G24:G24)</f>
        <v>791</v>
      </c>
      <c r="H25" s="36">
        <f>июнь!G25</f>
        <v>791</v>
      </c>
      <c r="I25" s="4"/>
      <c r="J25" s="4"/>
      <c r="K25" s="4"/>
      <c r="L25" s="4"/>
    </row>
    <row r="26" spans="1:12" ht="9" customHeight="1" x14ac:dyDescent="0.2">
      <c r="A26" s="14"/>
      <c r="B26" s="124"/>
      <c r="C26" s="124"/>
      <c r="D26" s="125"/>
      <c r="E26" s="20"/>
      <c r="F26" s="39"/>
      <c r="G26" s="16"/>
    </row>
    <row r="27" spans="1:12" x14ac:dyDescent="0.2">
      <c r="A27" s="14" t="s">
        <v>6</v>
      </c>
      <c r="B27" s="124" t="s">
        <v>7</v>
      </c>
      <c r="C27" s="124"/>
      <c r="D27" s="125"/>
      <c r="E27" s="20"/>
      <c r="F27" s="39"/>
      <c r="G27" s="16"/>
    </row>
    <row r="28" spans="1:12" x14ac:dyDescent="0.2">
      <c r="A28" s="14" t="s">
        <v>59</v>
      </c>
      <c r="B28" s="116" t="s">
        <v>63</v>
      </c>
      <c r="C28" s="117"/>
      <c r="D28" s="118"/>
      <c r="E28" s="20">
        <v>1</v>
      </c>
      <c r="F28" s="39">
        <v>469</v>
      </c>
      <c r="G28" s="16">
        <f>E28*F28</f>
        <v>469</v>
      </c>
    </row>
    <row r="29" spans="1:12" x14ac:dyDescent="0.2">
      <c r="A29" s="14" t="s">
        <v>78</v>
      </c>
      <c r="B29" s="116" t="s">
        <v>64</v>
      </c>
      <c r="C29" s="117"/>
      <c r="D29" s="118"/>
      <c r="E29" s="20">
        <v>1</v>
      </c>
      <c r="F29" s="39">
        <v>4223</v>
      </c>
      <c r="G29" s="16">
        <f>F29*E29</f>
        <v>4223</v>
      </c>
    </row>
    <row r="30" spans="1:12" x14ac:dyDescent="0.2">
      <c r="A30" s="14" t="s">
        <v>87</v>
      </c>
      <c r="B30" s="116" t="s">
        <v>112</v>
      </c>
      <c r="C30" s="117"/>
      <c r="D30" s="118"/>
      <c r="E30" s="20">
        <v>1</v>
      </c>
      <c r="F30" s="39">
        <v>1544</v>
      </c>
      <c r="G30" s="16">
        <f>F30*E30</f>
        <v>1544</v>
      </c>
    </row>
    <row r="31" spans="1:12" x14ac:dyDescent="0.2">
      <c r="A31" s="14" t="s">
        <v>88</v>
      </c>
      <c r="B31" s="116" t="s">
        <v>116</v>
      </c>
      <c r="C31" s="117"/>
      <c r="D31" s="118"/>
      <c r="E31" s="20">
        <v>1</v>
      </c>
      <c r="F31" s="39">
        <v>3741</v>
      </c>
      <c r="G31" s="16">
        <f>F31*E31</f>
        <v>3741</v>
      </c>
    </row>
    <row r="32" spans="1:12" x14ac:dyDescent="0.2">
      <c r="A32" s="14" t="s">
        <v>92</v>
      </c>
      <c r="B32" s="116" t="s">
        <v>116</v>
      </c>
      <c r="C32" s="117"/>
      <c r="D32" s="118"/>
      <c r="E32" s="20">
        <v>1</v>
      </c>
      <c r="F32" s="39">
        <v>1351</v>
      </c>
      <c r="G32" s="16">
        <f>F32*E32</f>
        <v>1351</v>
      </c>
    </row>
    <row r="33" spans="1:12" x14ac:dyDescent="0.2">
      <c r="A33" s="14" t="s">
        <v>93</v>
      </c>
      <c r="B33" s="116" t="s">
        <v>126</v>
      </c>
      <c r="C33" s="117"/>
      <c r="D33" s="118"/>
      <c r="E33" s="20">
        <v>1</v>
      </c>
      <c r="F33" s="39">
        <v>2160</v>
      </c>
      <c r="G33" s="16">
        <f>F33</f>
        <v>2160</v>
      </c>
    </row>
    <row r="34" spans="1:12" x14ac:dyDescent="0.2">
      <c r="A34" s="14" t="s">
        <v>131</v>
      </c>
      <c r="B34" s="116" t="s">
        <v>127</v>
      </c>
      <c r="C34" s="117"/>
      <c r="D34" s="118"/>
      <c r="E34" s="20">
        <v>1</v>
      </c>
      <c r="F34" s="39">
        <v>388</v>
      </c>
      <c r="G34" s="16">
        <f>E34*F34</f>
        <v>388</v>
      </c>
    </row>
    <row r="35" spans="1:12" x14ac:dyDescent="0.2">
      <c r="A35" s="14" t="s">
        <v>132</v>
      </c>
      <c r="B35" s="116" t="s">
        <v>69</v>
      </c>
      <c r="C35" s="117"/>
      <c r="D35" s="118"/>
      <c r="E35" s="20">
        <v>1</v>
      </c>
      <c r="F35" s="39">
        <v>1391</v>
      </c>
      <c r="G35" s="16">
        <f>E35*F35</f>
        <v>1391</v>
      </c>
    </row>
    <row r="36" spans="1:12" s="3" customFormat="1" x14ac:dyDescent="0.2">
      <c r="A36" s="17"/>
      <c r="B36" s="129" t="s">
        <v>8</v>
      </c>
      <c r="C36" s="129"/>
      <c r="D36" s="130"/>
      <c r="E36" s="18"/>
      <c r="F36" s="41"/>
      <c r="G36" s="19">
        <f>SUM(G28:G35)</f>
        <v>15267</v>
      </c>
      <c r="H36" s="36">
        <f>январь!G28+февраль!G28+март!G28+апрель!G28+июнь!G30+октябрь!G29+ноябрь!G30</f>
        <v>15267</v>
      </c>
      <c r="I36" s="4"/>
      <c r="J36" s="4"/>
      <c r="K36" s="4"/>
      <c r="L36" s="4"/>
    </row>
    <row r="37" spans="1:12" ht="9" customHeight="1" x14ac:dyDescent="0.2">
      <c r="A37" s="14"/>
      <c r="B37" s="124"/>
      <c r="C37" s="124"/>
      <c r="D37" s="125"/>
      <c r="E37" s="20"/>
      <c r="F37" s="39"/>
      <c r="G37" s="16"/>
    </row>
    <row r="38" spans="1:12" x14ac:dyDescent="0.2">
      <c r="A38" s="14" t="s">
        <v>9</v>
      </c>
      <c r="B38" s="124" t="s">
        <v>10</v>
      </c>
      <c r="C38" s="124"/>
      <c r="D38" s="125"/>
      <c r="E38" s="20"/>
      <c r="F38" s="39"/>
      <c r="G38" s="16"/>
    </row>
    <row r="39" spans="1:12" x14ac:dyDescent="0.2">
      <c r="A39" s="14" t="s">
        <v>61</v>
      </c>
      <c r="B39" s="116" t="s">
        <v>118</v>
      </c>
      <c r="C39" s="117"/>
      <c r="D39" s="118"/>
      <c r="E39" s="20">
        <v>1</v>
      </c>
      <c r="F39" s="39">
        <v>801</v>
      </c>
      <c r="G39" s="16">
        <f>F39*E39</f>
        <v>801</v>
      </c>
    </row>
    <row r="40" spans="1:12" x14ac:dyDescent="0.2">
      <c r="A40" s="14" t="s">
        <v>89</v>
      </c>
      <c r="B40" s="116" t="s">
        <v>117</v>
      </c>
      <c r="C40" s="117"/>
      <c r="D40" s="118"/>
      <c r="E40" s="20">
        <v>1</v>
      </c>
      <c r="F40" s="39">
        <v>21690</v>
      </c>
      <c r="G40" s="16">
        <f>F40*E40</f>
        <v>21690</v>
      </c>
    </row>
    <row r="41" spans="1:12" x14ac:dyDescent="0.2">
      <c r="A41" s="14" t="s">
        <v>86</v>
      </c>
      <c r="B41" s="116" t="s">
        <v>119</v>
      </c>
      <c r="C41" s="117"/>
      <c r="D41" s="118"/>
      <c r="E41" s="20">
        <v>1</v>
      </c>
      <c r="F41" s="39">
        <v>1350</v>
      </c>
      <c r="G41" s="16">
        <f>F41*E41</f>
        <v>1350</v>
      </c>
    </row>
    <row r="42" spans="1:12" x14ac:dyDescent="0.2">
      <c r="A42" s="14" t="s">
        <v>133</v>
      </c>
      <c r="B42" s="116" t="s">
        <v>121</v>
      </c>
      <c r="C42" s="117"/>
      <c r="D42" s="118"/>
      <c r="E42" s="20">
        <v>3</v>
      </c>
      <c r="F42" s="39">
        <v>55.6</v>
      </c>
      <c r="G42" s="16">
        <f>F42*E42</f>
        <v>166.8</v>
      </c>
    </row>
    <row r="43" spans="1:12" x14ac:dyDescent="0.2">
      <c r="A43" s="14" t="s">
        <v>134</v>
      </c>
      <c r="B43" s="116" t="s">
        <v>122</v>
      </c>
      <c r="C43" s="117"/>
      <c r="D43" s="118"/>
      <c r="E43" s="20">
        <v>1</v>
      </c>
      <c r="F43" s="39">
        <v>266.88</v>
      </c>
      <c r="G43" s="16">
        <f>F43*E43</f>
        <v>266.88</v>
      </c>
    </row>
    <row r="44" spans="1:12" x14ac:dyDescent="0.2">
      <c r="A44" s="14" t="s">
        <v>135</v>
      </c>
      <c r="B44" s="116" t="s">
        <v>125</v>
      </c>
      <c r="C44" s="117"/>
      <c r="D44" s="118"/>
      <c r="E44" s="20">
        <v>1</v>
      </c>
      <c r="F44" s="39">
        <v>3474</v>
      </c>
      <c r="G44" s="16">
        <f>E44*F44</f>
        <v>3474</v>
      </c>
    </row>
    <row r="45" spans="1:12" x14ac:dyDescent="0.2">
      <c r="A45" s="14" t="s">
        <v>136</v>
      </c>
      <c r="B45" s="116" t="s">
        <v>130</v>
      </c>
      <c r="C45" s="117"/>
      <c r="D45" s="118"/>
      <c r="E45" s="20">
        <v>1</v>
      </c>
      <c r="F45" s="39">
        <v>779</v>
      </c>
      <c r="G45" s="16">
        <f>E45*F45</f>
        <v>779</v>
      </c>
    </row>
    <row r="46" spans="1:12" s="3" customFormat="1" x14ac:dyDescent="0.2">
      <c r="A46" s="17"/>
      <c r="B46" s="129" t="s">
        <v>11</v>
      </c>
      <c r="C46" s="129"/>
      <c r="D46" s="130"/>
      <c r="E46" s="18"/>
      <c r="F46" s="41"/>
      <c r="G46" s="19">
        <f>SUM(G39:G45)</f>
        <v>28527.68</v>
      </c>
      <c r="H46" s="36">
        <f>март!G32+апрель!G32+май!G33+июль!G34+сентябрь!G32+декабрь!G31</f>
        <v>28527.68</v>
      </c>
      <c r="I46" s="4"/>
      <c r="J46" s="4"/>
      <c r="K46" s="4"/>
      <c r="L46" s="4"/>
    </row>
    <row r="47" spans="1:12" ht="9" customHeight="1" x14ac:dyDescent="0.2">
      <c r="A47" s="14"/>
      <c r="B47" s="124"/>
      <c r="C47" s="124"/>
      <c r="D47" s="125"/>
      <c r="E47" s="20"/>
      <c r="F47" s="39"/>
      <c r="G47" s="16"/>
    </row>
    <row r="48" spans="1:12" s="40" customFormat="1" x14ac:dyDescent="0.2">
      <c r="A48" s="37" t="s">
        <v>13</v>
      </c>
      <c r="B48" s="114" t="s">
        <v>56</v>
      </c>
      <c r="C48" s="114"/>
      <c r="D48" s="115"/>
      <c r="E48" s="38" t="s">
        <v>18</v>
      </c>
      <c r="F48" s="39"/>
      <c r="G48" s="56">
        <f>1.8*870.4*12</f>
        <v>18800.64</v>
      </c>
      <c r="H48" s="111">
        <f>январь!G33+февраль!G33+март!G34+апрель!G34+май!G35+июнь!G36+июль!G36+август!G34+сентябрь!G34+октябрь!G34+ноябрь!G35+декабрь!G33</f>
        <v>18800.64</v>
      </c>
      <c r="I48" s="4"/>
      <c r="J48" s="4"/>
      <c r="K48" s="4"/>
      <c r="L48" s="50"/>
    </row>
    <row r="49" spans="1:12" s="40" customFormat="1" ht="14.25" customHeight="1" x14ac:dyDescent="0.2">
      <c r="A49" s="37"/>
      <c r="B49" s="158" t="s">
        <v>111</v>
      </c>
      <c r="C49" s="159"/>
      <c r="D49" s="160"/>
      <c r="E49" s="38"/>
      <c r="F49" s="39"/>
      <c r="G49" s="56"/>
      <c r="I49" s="4"/>
      <c r="J49" s="4"/>
      <c r="K49" s="4"/>
      <c r="L49" s="50"/>
    </row>
    <row r="50" spans="1:12" s="40" customFormat="1" ht="14.25" customHeight="1" x14ac:dyDescent="0.2">
      <c r="A50" s="37"/>
      <c r="B50" s="158" t="s">
        <v>113</v>
      </c>
      <c r="C50" s="159"/>
      <c r="D50" s="160"/>
      <c r="E50" s="38"/>
      <c r="F50" s="39"/>
      <c r="G50" s="56"/>
      <c r="I50" s="4"/>
      <c r="J50" s="4"/>
      <c r="K50" s="4"/>
      <c r="L50" s="50"/>
    </row>
    <row r="51" spans="1:12" s="40" customFormat="1" ht="14.25" customHeight="1" x14ac:dyDescent="0.2">
      <c r="A51" s="37"/>
      <c r="B51" s="158" t="s">
        <v>114</v>
      </c>
      <c r="C51" s="159"/>
      <c r="D51" s="160"/>
      <c r="E51" s="38"/>
      <c r="F51" s="39"/>
      <c r="G51" s="56"/>
      <c r="I51" s="4"/>
      <c r="J51" s="4"/>
      <c r="K51" s="4"/>
      <c r="L51" s="50"/>
    </row>
    <row r="52" spans="1:12" s="40" customFormat="1" ht="14.25" customHeight="1" x14ac:dyDescent="0.2">
      <c r="A52" s="37"/>
      <c r="B52" s="158" t="s">
        <v>115</v>
      </c>
      <c r="C52" s="159"/>
      <c r="D52" s="160"/>
      <c r="E52" s="38"/>
      <c r="F52" s="39"/>
      <c r="G52" s="56"/>
      <c r="I52" s="4"/>
      <c r="J52" s="4"/>
      <c r="K52" s="4"/>
      <c r="L52" s="50"/>
    </row>
    <row r="53" spans="1:12" s="40" customFormat="1" ht="14.25" customHeight="1" x14ac:dyDescent="0.2">
      <c r="A53" s="37"/>
      <c r="B53" s="158" t="s">
        <v>120</v>
      </c>
      <c r="C53" s="159"/>
      <c r="D53" s="160"/>
      <c r="E53" s="38"/>
      <c r="F53" s="39"/>
      <c r="G53" s="56"/>
      <c r="I53" s="4"/>
      <c r="J53" s="4"/>
      <c r="K53" s="4"/>
      <c r="L53" s="50"/>
    </row>
    <row r="54" spans="1:12" s="40" customFormat="1" ht="14.25" customHeight="1" x14ac:dyDescent="0.2">
      <c r="A54" s="37"/>
      <c r="B54" s="158" t="s">
        <v>123</v>
      </c>
      <c r="C54" s="159"/>
      <c r="D54" s="160"/>
      <c r="E54" s="38"/>
      <c r="F54" s="39"/>
      <c r="G54" s="56"/>
      <c r="I54" s="4"/>
      <c r="J54" s="4"/>
      <c r="K54" s="4"/>
      <c r="L54" s="50"/>
    </row>
    <row r="55" spans="1:12" s="40" customFormat="1" ht="14.25" customHeight="1" x14ac:dyDescent="0.2">
      <c r="A55" s="37"/>
      <c r="B55" s="158" t="s">
        <v>124</v>
      </c>
      <c r="C55" s="159"/>
      <c r="D55" s="160"/>
      <c r="E55" s="38"/>
      <c r="F55" s="39"/>
      <c r="G55" s="56"/>
      <c r="I55" s="4"/>
      <c r="J55" s="4"/>
      <c r="K55" s="4"/>
      <c r="L55" s="50"/>
    </row>
    <row r="56" spans="1:12" s="40" customFormat="1" ht="14.25" customHeight="1" x14ac:dyDescent="0.2">
      <c r="A56" s="37"/>
      <c r="B56" s="158" t="s">
        <v>128</v>
      </c>
      <c r="C56" s="159"/>
      <c r="D56" s="160"/>
      <c r="E56" s="38"/>
      <c r="F56" s="39"/>
      <c r="G56" s="56"/>
      <c r="I56" s="4"/>
      <c r="J56" s="4"/>
      <c r="K56" s="4"/>
      <c r="L56" s="50"/>
    </row>
    <row r="57" spans="1:12" s="40" customFormat="1" ht="14.25" customHeight="1" x14ac:dyDescent="0.2">
      <c r="A57" s="37"/>
      <c r="B57" s="158" t="s">
        <v>129</v>
      </c>
      <c r="C57" s="159"/>
      <c r="D57" s="160"/>
      <c r="E57" s="38"/>
      <c r="F57" s="39"/>
      <c r="G57" s="56"/>
      <c r="I57" s="4"/>
      <c r="J57" s="4"/>
      <c r="K57" s="4"/>
      <c r="L57" s="50"/>
    </row>
    <row r="58" spans="1:12" s="40" customFormat="1" x14ac:dyDescent="0.2">
      <c r="A58" s="37" t="s">
        <v>14</v>
      </c>
      <c r="B58" s="114" t="s">
        <v>65</v>
      </c>
      <c r="C58" s="114"/>
      <c r="D58" s="115"/>
      <c r="E58" s="38" t="s">
        <v>18</v>
      </c>
      <c r="F58" s="39"/>
      <c r="G58" s="56">
        <f>2.3*870.4*12</f>
        <v>24023.039999999997</v>
      </c>
      <c r="H58" s="111">
        <f>январь!G34+февраль!G34+март!G36+апрель!G38+май!G36+июнь!G37+июль!G38+август!G36+сентябрь!G36+октябрь!G35+ноябрь!G36+декабрь!G36</f>
        <v>24023.039999999994</v>
      </c>
      <c r="I58" s="4"/>
      <c r="J58" s="4"/>
      <c r="K58" s="4"/>
      <c r="L58" s="50"/>
    </row>
    <row r="59" spans="1:12" s="40" customFormat="1" ht="14.25" customHeight="1" x14ac:dyDescent="0.2">
      <c r="A59" s="37" t="s">
        <v>15</v>
      </c>
      <c r="B59" s="114" t="s">
        <v>70</v>
      </c>
      <c r="C59" s="114"/>
      <c r="D59" s="115"/>
      <c r="E59" s="38" t="s">
        <v>18</v>
      </c>
      <c r="F59" s="39"/>
      <c r="G59" s="56">
        <f>1.19*870.4*12</f>
        <v>12429.311999999998</v>
      </c>
      <c r="H59" s="111">
        <f>январь!G35+февраль!G35+март!G37+апрель!G39+май!G37+июнь!G38+июль!G39+август!G37+сентябрь!G37+октябрь!G36+ноябрь!G37+декабрь!G37</f>
        <v>12429.311999999998</v>
      </c>
      <c r="J59" s="4"/>
      <c r="K59" s="4"/>
      <c r="L59" s="50"/>
    </row>
    <row r="60" spans="1:12" s="40" customFormat="1" ht="12.75" hidden="1" customHeight="1" x14ac:dyDescent="0.2">
      <c r="A60" s="37" t="s">
        <v>16</v>
      </c>
      <c r="B60" s="114" t="s">
        <v>41</v>
      </c>
      <c r="C60" s="114"/>
      <c r="D60" s="115"/>
      <c r="E60" s="38" t="s">
        <v>39</v>
      </c>
      <c r="F60" s="39"/>
      <c r="G60" s="52">
        <v>0</v>
      </c>
      <c r="I60" s="50"/>
      <c r="J60" s="50"/>
      <c r="K60" s="50"/>
      <c r="L60" s="50"/>
    </row>
    <row r="61" spans="1:12" s="40" customFormat="1" ht="23.25" customHeight="1" x14ac:dyDescent="0.2">
      <c r="A61" s="37" t="s">
        <v>16</v>
      </c>
      <c r="B61" s="113" t="s">
        <v>109</v>
      </c>
      <c r="C61" s="114"/>
      <c r="D61" s="115"/>
      <c r="E61" s="69" t="s">
        <v>39</v>
      </c>
      <c r="F61" s="39"/>
      <c r="G61" s="56">
        <f>(3.2)*1150+3.2*1035</f>
        <v>6992</v>
      </c>
      <c r="I61" s="4"/>
      <c r="J61" s="4"/>
      <c r="K61" s="4"/>
      <c r="L61" s="50"/>
    </row>
    <row r="62" spans="1:12" s="40" customFormat="1" ht="25.5" customHeight="1" x14ac:dyDescent="0.2">
      <c r="A62" s="37" t="s">
        <v>16</v>
      </c>
      <c r="B62" s="113" t="s">
        <v>139</v>
      </c>
      <c r="C62" s="114"/>
      <c r="D62" s="115"/>
      <c r="E62" s="69" t="s">
        <v>39</v>
      </c>
      <c r="F62" s="39"/>
      <c r="G62" s="56">
        <f>(1.2+0.4+0.5)*1150</f>
        <v>2415</v>
      </c>
      <c r="H62" s="111">
        <f>февраль!G37+декабрь!G39+ноябрь!G39</f>
        <v>2415</v>
      </c>
      <c r="I62" s="4"/>
      <c r="J62" s="4"/>
      <c r="K62" s="4"/>
      <c r="L62" s="50"/>
    </row>
    <row r="63" spans="1:12" s="3" customFormat="1" ht="13.5" thickBot="1" x14ac:dyDescent="0.25">
      <c r="A63" s="32"/>
      <c r="B63" s="122" t="s">
        <v>17</v>
      </c>
      <c r="C63" s="122"/>
      <c r="D63" s="123"/>
      <c r="E63" s="22"/>
      <c r="F63" s="22"/>
      <c r="G63" s="33">
        <f>G25+G36+G46+G48+G58+G59+G61+G62</f>
        <v>109245.67199999999</v>
      </c>
      <c r="H63" s="36">
        <f>H25+H36+H46+H48+H58+H59+G61+G62</f>
        <v>109245.67199999999</v>
      </c>
      <c r="I63" s="50"/>
      <c r="J63" s="50"/>
      <c r="K63" s="50"/>
      <c r="L63" s="4"/>
    </row>
    <row r="64" spans="1:12" ht="7.5" customHeight="1" x14ac:dyDescent="0.2">
      <c r="A64" s="7"/>
      <c r="B64" s="7"/>
      <c r="C64" s="7"/>
      <c r="D64" s="7"/>
      <c r="E64" s="7"/>
      <c r="F64" s="7"/>
      <c r="G64" s="7"/>
      <c r="I64" s="50"/>
      <c r="J64" s="50"/>
      <c r="K64" s="50"/>
    </row>
    <row r="65" spans="1:13" x14ac:dyDescent="0.2">
      <c r="A65" s="7"/>
      <c r="B65" s="7"/>
      <c r="C65" s="7"/>
      <c r="D65" s="7"/>
      <c r="E65" s="7"/>
      <c r="F65" s="7"/>
      <c r="G65" s="7"/>
      <c r="H65" s="4"/>
    </row>
    <row r="66" spans="1:13" x14ac:dyDescent="0.2">
      <c r="A66" s="7"/>
      <c r="B66" s="7"/>
      <c r="C66" s="7"/>
      <c r="D66" s="7"/>
      <c r="E66" s="7"/>
      <c r="F66" s="7"/>
      <c r="G66" s="7"/>
      <c r="H66" s="4"/>
    </row>
    <row r="67" spans="1:13" x14ac:dyDescent="0.2">
      <c r="A67" s="7"/>
      <c r="B67" s="7"/>
      <c r="C67" s="7"/>
      <c r="D67" s="7"/>
      <c r="E67" s="7"/>
      <c r="F67" s="7"/>
      <c r="G67" s="7"/>
      <c r="H67" s="4"/>
    </row>
    <row r="68" spans="1:13" s="4" customFormat="1" x14ac:dyDescent="0.2">
      <c r="A68" s="11" t="s">
        <v>26</v>
      </c>
      <c r="B68" s="11"/>
      <c r="C68" s="7" t="s">
        <v>42</v>
      </c>
      <c r="D68" s="23"/>
      <c r="E68" s="23"/>
      <c r="F68" s="7"/>
      <c r="G68" s="7" t="s">
        <v>43</v>
      </c>
      <c r="M68"/>
    </row>
    <row r="69" spans="1:13" s="4" customFormat="1" x14ac:dyDescent="0.2">
      <c r="A69" s="11"/>
      <c r="B69" s="11"/>
      <c r="C69" s="7"/>
      <c r="D69" s="24"/>
      <c r="E69" s="24"/>
      <c r="F69" s="7"/>
      <c r="G69" s="7"/>
      <c r="M69"/>
    </row>
    <row r="70" spans="1:13" s="4" customFormat="1" x14ac:dyDescent="0.2">
      <c r="A70" s="7"/>
      <c r="B70" s="7"/>
      <c r="C70" s="7" t="s">
        <v>27</v>
      </c>
      <c r="D70" s="7"/>
      <c r="E70" s="24"/>
      <c r="F70" s="24"/>
      <c r="G70" s="7"/>
      <c r="H70"/>
      <c r="M70"/>
    </row>
    <row r="71" spans="1:13" s="4" customFormat="1" ht="13.5" customHeight="1" x14ac:dyDescent="0.2">
      <c r="A71" s="7"/>
      <c r="B71" s="7"/>
      <c r="C71" s="7"/>
      <c r="D71" s="7"/>
      <c r="E71" s="7"/>
      <c r="F71" s="7"/>
      <c r="G71" s="7"/>
      <c r="H71"/>
    </row>
    <row r="72" spans="1:13" s="4" customFormat="1" x14ac:dyDescent="0.2">
      <c r="A72" s="11" t="s">
        <v>37</v>
      </c>
      <c r="B72" s="7"/>
      <c r="C72" s="7" t="s">
        <v>52</v>
      </c>
      <c r="D72" s="23"/>
      <c r="E72" s="23"/>
      <c r="F72" s="23"/>
      <c r="G72" s="55"/>
      <c r="H72" s="95"/>
    </row>
    <row r="73" spans="1:13" s="4" customFormat="1" ht="11.25" x14ac:dyDescent="0.2">
      <c r="H73" s="44"/>
    </row>
    <row r="74" spans="1:13" s="4" customFormat="1" ht="11.25" x14ac:dyDescent="0.2"/>
    <row r="75" spans="1:13" s="4" customFormat="1" ht="11.25" x14ac:dyDescent="0.2"/>
  </sheetData>
  <mergeCells count="63">
    <mergeCell ref="B63:D63"/>
    <mergeCell ref="B32:D32"/>
    <mergeCell ref="B33:D33"/>
    <mergeCell ref="B44:D44"/>
    <mergeCell ref="B49:D49"/>
    <mergeCell ref="B50:D50"/>
    <mergeCell ref="B51:D51"/>
    <mergeCell ref="B46:D46"/>
    <mergeCell ref="B47:D47"/>
    <mergeCell ref="B48:D48"/>
    <mergeCell ref="B58:D58"/>
    <mergeCell ref="B59:D59"/>
    <mergeCell ref="B52:D52"/>
    <mergeCell ref="B53:D53"/>
    <mergeCell ref="B41:D41"/>
    <mergeCell ref="B26:D26"/>
    <mergeCell ref="B27:D27"/>
    <mergeCell ref="B28:D28"/>
    <mergeCell ref="B29:D29"/>
    <mergeCell ref="B30:D30"/>
    <mergeCell ref="B31:D31"/>
    <mergeCell ref="B36:D36"/>
    <mergeCell ref="B37:D37"/>
    <mergeCell ref="B38:D38"/>
    <mergeCell ref="B39:D39"/>
    <mergeCell ref="B40:D40"/>
    <mergeCell ref="B34:D34"/>
    <mergeCell ref="B35:D35"/>
    <mergeCell ref="B25:D25"/>
    <mergeCell ref="C14:E14"/>
    <mergeCell ref="F14:G14"/>
    <mergeCell ref="A15:G15"/>
    <mergeCell ref="A16:G16"/>
    <mergeCell ref="A17:G17"/>
    <mergeCell ref="A19:G19"/>
    <mergeCell ref="B22:D22"/>
    <mergeCell ref="B23:D23"/>
    <mergeCell ref="B24:D24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  <mergeCell ref="B42:D42"/>
    <mergeCell ref="B43:D43"/>
    <mergeCell ref="B45:D45"/>
    <mergeCell ref="B62:D62"/>
    <mergeCell ref="B54:D54"/>
    <mergeCell ref="B55:D55"/>
    <mergeCell ref="B56:D56"/>
    <mergeCell ref="B57:D57"/>
    <mergeCell ref="B60:D60"/>
    <mergeCell ref="B61:D61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tabSelected="1" workbookViewId="0">
      <selection activeCell="E17" sqref="E17"/>
    </sheetView>
  </sheetViews>
  <sheetFormatPr defaultRowHeight="12.75" x14ac:dyDescent="0.2"/>
  <cols>
    <col min="1" max="1" width="19.28515625" style="100" customWidth="1"/>
    <col min="2" max="2" width="12.85546875" style="100" customWidth="1"/>
    <col min="3" max="3" width="13.42578125" style="100" customWidth="1"/>
    <col min="4" max="4" width="13.85546875" style="100" customWidth="1"/>
    <col min="5" max="5" width="14.7109375" style="100" customWidth="1"/>
    <col min="6" max="6" width="17.28515625" style="100" customWidth="1"/>
    <col min="7" max="7" width="14.85546875" style="100" customWidth="1"/>
    <col min="8" max="8" width="13" style="100" customWidth="1"/>
    <col min="9" max="9" width="11.85546875" style="100" customWidth="1"/>
    <col min="10" max="10" width="14.140625" style="100" customWidth="1"/>
    <col min="11" max="11" width="11.42578125" style="100" customWidth="1"/>
    <col min="12" max="12" width="14.7109375" style="100" customWidth="1"/>
    <col min="13" max="16384" width="9.140625" style="100"/>
  </cols>
  <sheetData>
    <row r="2" spans="1:12" ht="62.25" customHeight="1" x14ac:dyDescent="0.2">
      <c r="A2" s="97"/>
      <c r="B2" s="98" t="s">
        <v>94</v>
      </c>
      <c r="C2" s="98" t="s">
        <v>95</v>
      </c>
      <c r="D2" s="98" t="s">
        <v>96</v>
      </c>
      <c r="E2" s="98" t="s">
        <v>97</v>
      </c>
      <c r="F2" s="98" t="s">
        <v>98</v>
      </c>
      <c r="G2" s="98" t="s">
        <v>99</v>
      </c>
      <c r="H2" s="98" t="s">
        <v>100</v>
      </c>
      <c r="I2" s="98" t="s">
        <v>101</v>
      </c>
      <c r="J2" s="98" t="s">
        <v>102</v>
      </c>
      <c r="K2" s="98" t="s">
        <v>103</v>
      </c>
      <c r="L2" s="99"/>
    </row>
    <row r="3" spans="1:12" ht="21" customHeight="1" x14ac:dyDescent="0.2">
      <c r="A3" s="101" t="s">
        <v>104</v>
      </c>
      <c r="B3" s="102">
        <v>0.94</v>
      </c>
      <c r="C3" s="102">
        <v>2.41</v>
      </c>
      <c r="D3" s="102">
        <v>0.05</v>
      </c>
      <c r="E3" s="102">
        <v>0</v>
      </c>
      <c r="F3" s="102">
        <v>0</v>
      </c>
      <c r="G3" s="102">
        <v>0</v>
      </c>
      <c r="H3" s="102">
        <v>1.8</v>
      </c>
      <c r="I3" s="102">
        <v>2.2999999999999998</v>
      </c>
      <c r="J3" s="102">
        <v>1</v>
      </c>
      <c r="K3" s="103">
        <f>SUM(B3:J3)</f>
        <v>8.5</v>
      </c>
    </row>
    <row r="4" spans="1:12" ht="42.75" customHeight="1" x14ac:dyDescent="0.2">
      <c r="A4" s="98" t="s">
        <v>105</v>
      </c>
      <c r="B4" s="104">
        <f>свод17!G25+свод17!G61+свод17!G62</f>
        <v>10198</v>
      </c>
      <c r="C4" s="104">
        <f>свод17!G36+свод17!G46</f>
        <v>43794.68</v>
      </c>
      <c r="D4" s="104">
        <v>0</v>
      </c>
      <c r="E4" s="104"/>
      <c r="F4" s="104"/>
      <c r="G4" s="101">
        <v>0</v>
      </c>
      <c r="H4" s="104">
        <f>свод17!G48</f>
        <v>18800.64</v>
      </c>
      <c r="I4" s="104">
        <f>свод17!G58</f>
        <v>24023.039999999997</v>
      </c>
      <c r="J4" s="104">
        <f>свод17!G59</f>
        <v>12429.311999999998</v>
      </c>
      <c r="K4" s="105">
        <f>SUM(B4:J4)</f>
        <v>109245.67199999999</v>
      </c>
    </row>
    <row r="5" spans="1:12" ht="34.5" customHeight="1" x14ac:dyDescent="0.2">
      <c r="A5" s="106" t="s">
        <v>106</v>
      </c>
      <c r="B5" s="107">
        <f>870.4*B3*12</f>
        <v>9818.1119999999992</v>
      </c>
      <c r="C5" s="107">
        <f t="shared" ref="C5:G5" si="0">870.4*C3*12</f>
        <v>25171.968000000001</v>
      </c>
      <c r="D5" s="107">
        <f t="shared" si="0"/>
        <v>522.24</v>
      </c>
      <c r="E5" s="107">
        <f t="shared" si="0"/>
        <v>0</v>
      </c>
      <c r="F5" s="107">
        <f t="shared" si="0"/>
        <v>0</v>
      </c>
      <c r="G5" s="107">
        <f t="shared" si="0"/>
        <v>0</v>
      </c>
      <c r="H5" s="107">
        <f>H4</f>
        <v>18800.64</v>
      </c>
      <c r="I5" s="107">
        <f>I4</f>
        <v>24023.039999999997</v>
      </c>
      <c r="J5" s="107">
        <f>J4</f>
        <v>12429.311999999998</v>
      </c>
      <c r="K5" s="108">
        <f>SUM(B5:J5)</f>
        <v>90765.312000000005</v>
      </c>
      <c r="L5" s="99"/>
    </row>
    <row r="6" spans="1:12" x14ac:dyDescent="0.2">
      <c r="A6" s="106" t="s">
        <v>107</v>
      </c>
      <c r="B6" s="109">
        <v>4</v>
      </c>
      <c r="C6" s="109">
        <v>2</v>
      </c>
      <c r="D6" s="109">
        <v>3</v>
      </c>
      <c r="E6" s="109">
        <v>9</v>
      </c>
      <c r="F6" s="109">
        <v>8</v>
      </c>
      <c r="G6" s="109">
        <v>1</v>
      </c>
      <c r="H6" s="109">
        <v>5</v>
      </c>
      <c r="I6" s="109">
        <v>7</v>
      </c>
      <c r="J6" s="109">
        <v>6</v>
      </c>
      <c r="K6" s="109"/>
    </row>
    <row r="9" spans="1:12" x14ac:dyDescent="0.2">
      <c r="D9" s="99"/>
      <c r="L9" s="99"/>
    </row>
    <row r="10" spans="1:12" ht="34.5" customHeight="1" x14ac:dyDescent="0.2">
      <c r="A10" s="106" t="s">
        <v>106</v>
      </c>
      <c r="B10" s="107">
        <f>870.4*B3*5</f>
        <v>4090.8799999999997</v>
      </c>
      <c r="C10" s="107">
        <f t="shared" ref="C10:I10" si="1">870.4*C3*5</f>
        <v>10488.320000000002</v>
      </c>
      <c r="D10" s="107">
        <f t="shared" si="1"/>
        <v>217.60000000000002</v>
      </c>
      <c r="E10" s="107">
        <f t="shared" si="1"/>
        <v>0</v>
      </c>
      <c r="F10" s="107">
        <f t="shared" si="1"/>
        <v>0</v>
      </c>
      <c r="G10" s="107">
        <f t="shared" si="1"/>
        <v>0</v>
      </c>
      <c r="H10" s="107">
        <f t="shared" si="1"/>
        <v>7833.6</v>
      </c>
      <c r="I10" s="107">
        <f t="shared" si="1"/>
        <v>10009.599999999999</v>
      </c>
      <c r="J10" s="107">
        <f>870.4*J3*5</f>
        <v>4352</v>
      </c>
      <c r="K10" s="108">
        <f>SUM(B10:J10)</f>
        <v>36992</v>
      </c>
      <c r="L10" s="99"/>
    </row>
    <row r="12" spans="1:12" x14ac:dyDescent="0.2">
      <c r="D12" s="99"/>
      <c r="L12" s="99"/>
    </row>
    <row r="14" spans="1:12" x14ac:dyDescent="0.2">
      <c r="D14" s="99"/>
      <c r="L14" s="99"/>
    </row>
    <row r="16" spans="1:12" x14ac:dyDescent="0.2">
      <c r="D16" s="110"/>
      <c r="L16" s="110"/>
    </row>
    <row r="17" spans="4:12" x14ac:dyDescent="0.2">
      <c r="D17" s="110"/>
      <c r="L17" s="110"/>
    </row>
    <row r="18" spans="4:12" x14ac:dyDescent="0.2">
      <c r="D18" s="110"/>
      <c r="L18" s="110"/>
    </row>
    <row r="19" spans="4:12" x14ac:dyDescent="0.2">
      <c r="D19" s="110"/>
      <c r="L19" s="110"/>
    </row>
    <row r="20" spans="4:12" x14ac:dyDescent="0.2">
      <c r="D20" s="110"/>
      <c r="L20" s="110"/>
    </row>
    <row r="21" spans="4:12" x14ac:dyDescent="0.2">
      <c r="D21" s="110"/>
      <c r="L21" s="11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10" zoomScaleNormal="100" workbookViewId="0">
      <selection activeCell="G43" sqref="G43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50" t="s">
        <v>44</v>
      </c>
      <c r="B1" s="151"/>
      <c r="C1" s="151"/>
      <c r="D1" s="151"/>
      <c r="E1" s="152" t="s">
        <v>48</v>
      </c>
      <c r="F1" s="152"/>
      <c r="G1" s="152"/>
      <c r="L1" s="51"/>
      <c r="M1" s="4"/>
    </row>
    <row r="2" spans="1:13" ht="15" x14ac:dyDescent="0.2">
      <c r="A2" s="153" t="s">
        <v>45</v>
      </c>
      <c r="B2" s="153"/>
      <c r="C2" s="153"/>
      <c r="D2" s="154" t="s">
        <v>49</v>
      </c>
      <c r="E2" s="154"/>
      <c r="F2" s="154"/>
      <c r="G2" s="154"/>
      <c r="L2" s="51"/>
      <c r="M2" s="4"/>
    </row>
    <row r="3" spans="1:13" ht="15" x14ac:dyDescent="0.2">
      <c r="A3" s="153" t="s">
        <v>46</v>
      </c>
      <c r="B3" s="153"/>
      <c r="C3" s="153"/>
      <c r="D3" s="154" t="s">
        <v>50</v>
      </c>
      <c r="E3" s="154"/>
      <c r="F3" s="154"/>
      <c r="G3" s="154"/>
      <c r="L3" s="51"/>
      <c r="M3" s="4"/>
    </row>
    <row r="4" spans="1:13" ht="15.75" thickBot="1" x14ac:dyDescent="0.25">
      <c r="A4" s="139" t="s">
        <v>47</v>
      </c>
      <c r="B4" s="139"/>
      <c r="C4" s="139"/>
      <c r="D4" s="140" t="s">
        <v>51</v>
      </c>
      <c r="E4" s="140"/>
      <c r="F4" s="140"/>
      <c r="G4" s="140"/>
      <c r="L4" s="51"/>
      <c r="M4" s="4"/>
    </row>
    <row r="5" spans="1:13" ht="28.5" customHeight="1" thickTop="1" x14ac:dyDescent="0.2">
      <c r="A5" s="141" t="s">
        <v>29</v>
      </c>
      <c r="B5" s="142"/>
      <c r="C5" s="21" t="s">
        <v>31</v>
      </c>
      <c r="E5" s="24"/>
    </row>
    <row r="6" spans="1:13" ht="25.5" customHeight="1" x14ac:dyDescent="0.2">
      <c r="A6" s="143" t="s">
        <v>30</v>
      </c>
      <c r="B6" s="144"/>
      <c r="C6" s="31" t="s">
        <v>79</v>
      </c>
      <c r="E6" s="26"/>
    </row>
    <row r="7" spans="1:13" x14ac:dyDescent="0.2">
      <c r="A7" s="145" t="s">
        <v>28</v>
      </c>
      <c r="B7" s="146"/>
      <c r="C7" s="21" t="s">
        <v>54</v>
      </c>
      <c r="E7" s="24"/>
      <c r="F7" s="27"/>
    </row>
    <row r="8" spans="1:13" x14ac:dyDescent="0.2">
      <c r="A8" s="29"/>
      <c r="B8" s="30"/>
      <c r="C8" s="30"/>
      <c r="D8" s="24"/>
      <c r="E8" s="28" t="s">
        <v>34</v>
      </c>
      <c r="F8" s="76" t="s">
        <v>32</v>
      </c>
      <c r="G8" s="54" t="s">
        <v>53</v>
      </c>
    </row>
    <row r="9" spans="1:13" x14ac:dyDescent="0.2">
      <c r="A9" s="29"/>
      <c r="B9" s="30"/>
      <c r="C9" s="30"/>
      <c r="D9" s="24"/>
      <c r="E9" s="25"/>
      <c r="F9" s="76" t="s">
        <v>33</v>
      </c>
      <c r="G9" s="53">
        <v>41887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47" t="s">
        <v>19</v>
      </c>
      <c r="E11" s="147" t="s">
        <v>20</v>
      </c>
      <c r="F11" s="149" t="s">
        <v>21</v>
      </c>
      <c r="G11" s="149"/>
    </row>
    <row r="12" spans="1:13" x14ac:dyDescent="0.2">
      <c r="A12" s="6"/>
      <c r="B12" s="7"/>
      <c r="C12" s="7"/>
      <c r="D12" s="148"/>
      <c r="E12" s="148"/>
      <c r="F12" s="9" t="s">
        <v>22</v>
      </c>
      <c r="G12" s="9" t="s">
        <v>23</v>
      </c>
    </row>
    <row r="13" spans="1:13" ht="15" customHeight="1" x14ac:dyDescent="0.2">
      <c r="A13" s="7"/>
      <c r="B13" s="7"/>
      <c r="C13" s="7"/>
      <c r="D13" s="42"/>
      <c r="E13" s="10"/>
      <c r="F13" s="10">
        <v>42522</v>
      </c>
      <c r="G13" s="10">
        <v>42674</v>
      </c>
    </row>
    <row r="14" spans="1:13" x14ac:dyDescent="0.2">
      <c r="A14" s="7"/>
      <c r="B14" s="7"/>
      <c r="C14" s="131" t="s">
        <v>38</v>
      </c>
      <c r="D14" s="131"/>
      <c r="E14" s="131"/>
      <c r="F14" s="132">
        <f>G45</f>
        <v>25302.049999999996</v>
      </c>
      <c r="G14" s="132"/>
    </row>
    <row r="15" spans="1:13" ht="14.25" customHeight="1" x14ac:dyDescent="0.2">
      <c r="A15" s="133" t="s">
        <v>35</v>
      </c>
      <c r="B15" s="133"/>
      <c r="C15" s="133"/>
      <c r="D15" s="133" t="s">
        <v>35</v>
      </c>
      <c r="E15" s="133"/>
      <c r="F15" s="133"/>
      <c r="G15" s="133"/>
    </row>
    <row r="16" spans="1:13" ht="11.25" customHeight="1" x14ac:dyDescent="0.2">
      <c r="A16" s="133" t="s">
        <v>36</v>
      </c>
      <c r="B16" s="133"/>
      <c r="C16" s="133"/>
      <c r="D16" s="133"/>
      <c r="E16" s="133"/>
      <c r="F16" s="133"/>
      <c r="G16" s="133"/>
      <c r="H16" s="75"/>
      <c r="I16" s="48"/>
      <c r="J16" s="48"/>
    </row>
    <row r="17" spans="1:12" x14ac:dyDescent="0.2">
      <c r="A17" s="133" t="s">
        <v>55</v>
      </c>
      <c r="B17" s="133"/>
      <c r="C17" s="133"/>
      <c r="D17" s="133"/>
      <c r="E17" s="133"/>
      <c r="F17" s="133"/>
      <c r="G17" s="133"/>
      <c r="H17" s="138"/>
      <c r="I17" s="138"/>
      <c r="J17" s="138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48"/>
      <c r="J18" s="48"/>
    </row>
    <row r="19" spans="1:12" x14ac:dyDescent="0.2">
      <c r="A19" s="134" t="s">
        <v>12</v>
      </c>
      <c r="B19" s="134"/>
      <c r="C19" s="134"/>
      <c r="D19" s="134"/>
      <c r="E19" s="134"/>
      <c r="F19" s="134"/>
      <c r="G19" s="134"/>
      <c r="H19" s="75"/>
      <c r="I19" s="48"/>
      <c r="J19" s="4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35" customFormat="1" ht="34.5" thickBot="1" x14ac:dyDescent="0.25">
      <c r="A22" s="45" t="s">
        <v>0</v>
      </c>
      <c r="B22" s="135" t="s">
        <v>1</v>
      </c>
      <c r="C22" s="135"/>
      <c r="D22" s="135"/>
      <c r="E22" s="74" t="s">
        <v>2</v>
      </c>
      <c r="F22" s="74" t="s">
        <v>25</v>
      </c>
      <c r="G22" s="47" t="s">
        <v>3</v>
      </c>
      <c r="I22" s="49"/>
      <c r="J22" s="49"/>
      <c r="K22" s="49"/>
      <c r="L22" s="49"/>
    </row>
    <row r="23" spans="1:12" x14ac:dyDescent="0.2">
      <c r="A23" s="34" t="s">
        <v>24</v>
      </c>
      <c r="B23" s="136" t="s">
        <v>4</v>
      </c>
      <c r="C23" s="136"/>
      <c r="D23" s="137"/>
      <c r="E23" s="15"/>
      <c r="F23" s="15"/>
      <c r="G23" s="12"/>
    </row>
    <row r="24" spans="1:12" x14ac:dyDescent="0.2">
      <c r="A24" s="14" t="s">
        <v>66</v>
      </c>
      <c r="B24" s="116" t="s">
        <v>72</v>
      </c>
      <c r="C24" s="117"/>
      <c r="D24" s="118"/>
      <c r="E24" s="20">
        <v>1</v>
      </c>
      <c r="F24" s="39">
        <f>G24/E24</f>
        <v>663.73</v>
      </c>
      <c r="G24" s="16">
        <v>663.73</v>
      </c>
    </row>
    <row r="25" spans="1:12" x14ac:dyDescent="0.2">
      <c r="A25" s="14" t="s">
        <v>71</v>
      </c>
      <c r="B25" s="116" t="s">
        <v>73</v>
      </c>
      <c r="C25" s="117"/>
      <c r="D25" s="118"/>
      <c r="E25" s="20">
        <v>1</v>
      </c>
      <c r="F25" s="39">
        <f>G25/E25</f>
        <v>626.05999999999995</v>
      </c>
      <c r="G25" s="16">
        <v>626.05999999999995</v>
      </c>
    </row>
    <row r="26" spans="1:12" s="3" customFormat="1" x14ac:dyDescent="0.2">
      <c r="A26" s="17"/>
      <c r="B26" s="129" t="s">
        <v>5</v>
      </c>
      <c r="C26" s="129"/>
      <c r="D26" s="130"/>
      <c r="E26" s="18"/>
      <c r="F26" s="41"/>
      <c r="G26" s="19">
        <f>SUM(G24:G25)</f>
        <v>1289.79</v>
      </c>
      <c r="I26" s="4"/>
      <c r="J26" s="4"/>
      <c r="K26" s="4"/>
      <c r="L26" s="4"/>
    </row>
    <row r="27" spans="1:12" ht="9" customHeight="1" x14ac:dyDescent="0.2">
      <c r="A27" s="14"/>
      <c r="B27" s="124"/>
      <c r="C27" s="124"/>
      <c r="D27" s="125"/>
      <c r="E27" s="20"/>
      <c r="F27" s="39"/>
      <c r="G27" s="16"/>
    </row>
    <row r="28" spans="1:12" x14ac:dyDescent="0.2">
      <c r="A28" s="14" t="s">
        <v>6</v>
      </c>
      <c r="B28" s="124" t="s">
        <v>7</v>
      </c>
      <c r="C28" s="124"/>
      <c r="D28" s="125"/>
      <c r="E28" s="20"/>
      <c r="F28" s="39"/>
      <c r="G28" s="16"/>
    </row>
    <row r="29" spans="1:12" ht="12.75" hidden="1" customHeight="1" x14ac:dyDescent="0.2">
      <c r="A29" s="14" t="s">
        <v>59</v>
      </c>
      <c r="B29" s="116" t="s">
        <v>60</v>
      </c>
      <c r="C29" s="117"/>
      <c r="D29" s="118"/>
      <c r="E29" s="20"/>
      <c r="F29" s="39"/>
      <c r="G29" s="16"/>
    </row>
    <row r="30" spans="1:12" x14ac:dyDescent="0.2">
      <c r="A30" s="14" t="s">
        <v>59</v>
      </c>
      <c r="B30" s="116" t="s">
        <v>75</v>
      </c>
      <c r="C30" s="117"/>
      <c r="D30" s="118"/>
      <c r="E30" s="20">
        <v>1</v>
      </c>
      <c r="F30" s="39">
        <f>G30/E30</f>
        <v>191.78</v>
      </c>
      <c r="G30" s="16">
        <v>191.78</v>
      </c>
    </row>
    <row r="31" spans="1:12" x14ac:dyDescent="0.2">
      <c r="A31" s="14" t="s">
        <v>78</v>
      </c>
      <c r="B31" s="116" t="s">
        <v>74</v>
      </c>
      <c r="C31" s="117"/>
      <c r="D31" s="118"/>
      <c r="E31" s="20">
        <v>1</v>
      </c>
      <c r="F31" s="39">
        <f>G31/E31</f>
        <v>314.49</v>
      </c>
      <c r="G31" s="16">
        <v>314.49</v>
      </c>
    </row>
    <row r="32" spans="1:12" s="3" customFormat="1" x14ac:dyDescent="0.2">
      <c r="A32" s="17"/>
      <c r="B32" s="129" t="s">
        <v>8</v>
      </c>
      <c r="C32" s="129"/>
      <c r="D32" s="130"/>
      <c r="E32" s="18"/>
      <c r="F32" s="41"/>
      <c r="G32" s="19">
        <f>SUM(G30:G31)</f>
        <v>506.27</v>
      </c>
      <c r="I32" s="4"/>
      <c r="J32" s="4"/>
      <c r="K32" s="4"/>
      <c r="L32" s="4"/>
    </row>
    <row r="33" spans="1:12" ht="12" customHeight="1" x14ac:dyDescent="0.2">
      <c r="A33" s="14"/>
      <c r="B33" s="124"/>
      <c r="C33" s="124"/>
      <c r="D33" s="125"/>
      <c r="E33" s="20"/>
      <c r="F33" s="39"/>
      <c r="G33" s="16"/>
    </row>
    <row r="34" spans="1:12" x14ac:dyDescent="0.2">
      <c r="A34" s="14" t="s">
        <v>9</v>
      </c>
      <c r="B34" s="124" t="s">
        <v>10</v>
      </c>
      <c r="C34" s="124"/>
      <c r="D34" s="125"/>
      <c r="E34" s="20"/>
      <c r="F34" s="39"/>
      <c r="G34" s="16"/>
    </row>
    <row r="35" spans="1:12" x14ac:dyDescent="0.2">
      <c r="A35" s="14" t="s">
        <v>61</v>
      </c>
      <c r="B35" s="116" t="s">
        <v>76</v>
      </c>
      <c r="C35" s="117"/>
      <c r="D35" s="118"/>
      <c r="E35" s="20">
        <v>1</v>
      </c>
      <c r="F35" s="39">
        <f>G35/E35</f>
        <v>483.91</v>
      </c>
      <c r="G35" s="16">
        <v>483.91</v>
      </c>
    </row>
    <row r="36" spans="1:12" s="3" customFormat="1" ht="14.25" customHeight="1" x14ac:dyDescent="0.2">
      <c r="A36" s="17"/>
      <c r="B36" s="129" t="s">
        <v>11</v>
      </c>
      <c r="C36" s="129"/>
      <c r="D36" s="130"/>
      <c r="E36" s="18"/>
      <c r="F36" s="41"/>
      <c r="G36" s="19">
        <f>SUM(G35)</f>
        <v>483.91</v>
      </c>
      <c r="H36" s="36"/>
      <c r="I36" s="4"/>
      <c r="J36" s="4"/>
      <c r="K36" s="4"/>
      <c r="L36" s="4"/>
    </row>
    <row r="37" spans="1:12" s="3" customFormat="1" ht="14.25" customHeight="1" x14ac:dyDescent="0.2">
      <c r="A37" s="17"/>
      <c r="B37" s="155"/>
      <c r="C37" s="156"/>
      <c r="D37" s="157"/>
      <c r="E37" s="18"/>
      <c r="F37" s="41"/>
      <c r="G37" s="19"/>
      <c r="H37" s="36"/>
      <c r="I37" s="4"/>
      <c r="J37" s="4"/>
      <c r="K37" s="4"/>
      <c r="L37" s="4"/>
    </row>
    <row r="38" spans="1:12" ht="12.75" customHeight="1" x14ac:dyDescent="0.2">
      <c r="A38" s="14"/>
      <c r="B38" s="129" t="s">
        <v>77</v>
      </c>
      <c r="C38" s="129"/>
      <c r="D38" s="130"/>
      <c r="E38" s="20"/>
      <c r="F38" s="39"/>
      <c r="G38" s="19">
        <f>G36+G32+G26</f>
        <v>2279.9700000000003</v>
      </c>
    </row>
    <row r="39" spans="1:12" ht="12.75" customHeight="1" x14ac:dyDescent="0.2">
      <c r="A39" s="14"/>
      <c r="B39" s="155"/>
      <c r="C39" s="156"/>
      <c r="D39" s="157"/>
      <c r="E39" s="20"/>
      <c r="F39" s="39"/>
      <c r="G39" s="16"/>
    </row>
    <row r="40" spans="1:12" s="40" customFormat="1" ht="14.25" customHeight="1" x14ac:dyDescent="0.2">
      <c r="A40" s="37" t="s">
        <v>13</v>
      </c>
      <c r="B40" s="114" t="s">
        <v>56</v>
      </c>
      <c r="C40" s="114"/>
      <c r="D40" s="115"/>
      <c r="E40" s="38" t="s">
        <v>18</v>
      </c>
      <c r="F40" s="39"/>
      <c r="G40" s="56">
        <f>1.8*870.4*5</f>
        <v>7833.6</v>
      </c>
      <c r="I40" s="4"/>
      <c r="J40" s="4"/>
      <c r="K40" s="4"/>
      <c r="L40" s="50"/>
    </row>
    <row r="41" spans="1:12" s="40" customFormat="1" ht="14.25" customHeight="1" x14ac:dyDescent="0.2">
      <c r="A41" s="37"/>
      <c r="B41" s="158" t="s">
        <v>68</v>
      </c>
      <c r="C41" s="159"/>
      <c r="D41" s="160"/>
      <c r="E41" s="38"/>
      <c r="F41" s="39"/>
      <c r="G41" s="56"/>
      <c r="I41" s="4"/>
      <c r="J41" s="4"/>
      <c r="K41" s="4"/>
      <c r="L41" s="50"/>
    </row>
    <row r="42" spans="1:12" s="40" customFormat="1" ht="14.25" customHeight="1" x14ac:dyDescent="0.2">
      <c r="A42" s="37" t="s">
        <v>14</v>
      </c>
      <c r="B42" s="114" t="s">
        <v>57</v>
      </c>
      <c r="C42" s="114"/>
      <c r="D42" s="115"/>
      <c r="E42" s="38" t="s">
        <v>18</v>
      </c>
      <c r="F42" s="39"/>
      <c r="G42" s="56">
        <f>2.3*870.4*5</f>
        <v>10009.599999999999</v>
      </c>
      <c r="I42" s="4"/>
      <c r="J42" s="4"/>
      <c r="K42" s="4"/>
      <c r="L42" s="50"/>
    </row>
    <row r="43" spans="1:12" s="40" customFormat="1" ht="14.25" customHeight="1" x14ac:dyDescent="0.2">
      <c r="A43" s="37" t="s">
        <v>15</v>
      </c>
      <c r="B43" s="114" t="s">
        <v>70</v>
      </c>
      <c r="C43" s="114"/>
      <c r="D43" s="115"/>
      <c r="E43" s="38" t="s">
        <v>18</v>
      </c>
      <c r="F43" s="39"/>
      <c r="G43" s="56">
        <f>1.19*870.4*4+июнь!G38</f>
        <v>5178.8799999999992</v>
      </c>
      <c r="I43" s="4"/>
      <c r="J43" s="4"/>
      <c r="K43" s="4"/>
      <c r="L43" s="50"/>
    </row>
    <row r="44" spans="1:12" s="40" customFormat="1" ht="12.75" hidden="1" customHeight="1" x14ac:dyDescent="0.2">
      <c r="A44" s="37" t="s">
        <v>16</v>
      </c>
      <c r="B44" s="114" t="s">
        <v>41</v>
      </c>
      <c r="C44" s="114"/>
      <c r="D44" s="115"/>
      <c r="E44" s="38" t="s">
        <v>39</v>
      </c>
      <c r="F44" s="39"/>
      <c r="G44" s="52">
        <v>0</v>
      </c>
      <c r="I44" s="50"/>
      <c r="J44" s="50"/>
      <c r="K44" s="50"/>
      <c r="L44" s="50"/>
    </row>
    <row r="45" spans="1:12" s="3" customFormat="1" ht="13.5" thickBot="1" x14ac:dyDescent="0.25">
      <c r="A45" s="32"/>
      <c r="B45" s="122" t="s">
        <v>17</v>
      </c>
      <c r="C45" s="122"/>
      <c r="D45" s="123"/>
      <c r="E45" s="22"/>
      <c r="F45" s="22"/>
      <c r="G45" s="33">
        <f>G26+G32+G36+G40+G42+G43+G44</f>
        <v>25302.049999999996</v>
      </c>
      <c r="H45" s="36"/>
      <c r="I45" s="50"/>
      <c r="J45" s="50"/>
      <c r="K45" s="50"/>
      <c r="L45" s="4"/>
    </row>
    <row r="46" spans="1:12" x14ac:dyDescent="0.2">
      <c r="A46" s="7"/>
      <c r="B46" s="7"/>
      <c r="C46" s="7"/>
      <c r="D46" s="7"/>
      <c r="E46" s="7"/>
      <c r="F46" s="7"/>
      <c r="G46" s="7"/>
      <c r="H46" s="4"/>
    </row>
    <row r="47" spans="1:12" x14ac:dyDescent="0.2">
      <c r="A47" s="7"/>
      <c r="B47" s="7"/>
      <c r="C47" s="7"/>
      <c r="D47" s="7"/>
      <c r="E47" s="7"/>
      <c r="F47" s="7"/>
      <c r="G47" s="7"/>
      <c r="H47" s="4"/>
    </row>
    <row r="48" spans="1:12" x14ac:dyDescent="0.2">
      <c r="A48" s="7"/>
      <c r="B48" s="7"/>
      <c r="C48" s="7"/>
      <c r="D48" s="7"/>
      <c r="E48" s="7"/>
      <c r="F48" s="7"/>
      <c r="G48" s="7"/>
      <c r="H48" s="4"/>
    </row>
    <row r="49" spans="1:13" s="4" customFormat="1" x14ac:dyDescent="0.2">
      <c r="A49" s="11" t="s">
        <v>26</v>
      </c>
      <c r="B49" s="11"/>
      <c r="C49" s="7" t="s">
        <v>42</v>
      </c>
      <c r="D49" s="23"/>
      <c r="E49" s="23"/>
      <c r="F49" s="7"/>
      <c r="G49" s="7" t="s">
        <v>43</v>
      </c>
      <c r="M49"/>
    </row>
    <row r="50" spans="1:13" s="4" customFormat="1" x14ac:dyDescent="0.2">
      <c r="A50" s="11"/>
      <c r="B50" s="11"/>
      <c r="C50" s="7"/>
      <c r="D50" s="24"/>
      <c r="E50" s="24"/>
      <c r="F50" s="7"/>
      <c r="G50" s="7"/>
      <c r="M50"/>
    </row>
    <row r="51" spans="1:13" s="4" customFormat="1" x14ac:dyDescent="0.2">
      <c r="A51" s="7"/>
      <c r="B51" s="7"/>
      <c r="C51" s="7" t="s">
        <v>27</v>
      </c>
      <c r="D51" s="7"/>
      <c r="E51" s="24"/>
      <c r="F51" s="24"/>
      <c r="G51" s="7"/>
      <c r="H51"/>
      <c r="M51"/>
    </row>
    <row r="52" spans="1:13" s="4" customFormat="1" ht="13.5" customHeight="1" x14ac:dyDescent="0.2">
      <c r="A52" s="7"/>
      <c r="B52" s="7"/>
      <c r="C52" s="7"/>
      <c r="D52" s="7"/>
      <c r="E52" s="7"/>
      <c r="F52" s="7"/>
      <c r="G52" s="7"/>
      <c r="H52"/>
    </row>
    <row r="53" spans="1:13" s="4" customFormat="1" x14ac:dyDescent="0.2">
      <c r="A53" s="11" t="s">
        <v>37</v>
      </c>
      <c r="B53" s="7"/>
      <c r="C53" s="7" t="s">
        <v>52</v>
      </c>
      <c r="D53" s="23"/>
      <c r="E53" s="23"/>
      <c r="F53" s="23"/>
      <c r="G53" s="55"/>
      <c r="H53" s="77"/>
    </row>
    <row r="54" spans="1:13" s="4" customFormat="1" ht="11.25" x14ac:dyDescent="0.2">
      <c r="H54" s="44"/>
    </row>
    <row r="55" spans="1:13" s="4" customFormat="1" ht="11.25" x14ac:dyDescent="0.2"/>
    <row r="56" spans="1:13" s="4" customFormat="1" ht="11.25" x14ac:dyDescent="0.2"/>
  </sheetData>
  <mergeCells count="45">
    <mergeCell ref="B45:D45"/>
    <mergeCell ref="B24:D24"/>
    <mergeCell ref="B25:D25"/>
    <mergeCell ref="B30:D30"/>
    <mergeCell ref="B35:D35"/>
    <mergeCell ref="B37:D37"/>
    <mergeCell ref="B39:D39"/>
    <mergeCell ref="B38:D38"/>
    <mergeCell ref="B40:D40"/>
    <mergeCell ref="B41:D41"/>
    <mergeCell ref="B42:D42"/>
    <mergeCell ref="B43:D43"/>
    <mergeCell ref="B44:D44"/>
    <mergeCell ref="B29:D29"/>
    <mergeCell ref="B31:D31"/>
    <mergeCell ref="B32:D32"/>
    <mergeCell ref="B33:D33"/>
    <mergeCell ref="B34:D34"/>
    <mergeCell ref="B36:D36"/>
    <mergeCell ref="A19:G19"/>
    <mergeCell ref="B22:D22"/>
    <mergeCell ref="B23:D23"/>
    <mergeCell ref="B26:D26"/>
    <mergeCell ref="B27:D27"/>
    <mergeCell ref="B28:D28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C14:E14"/>
    <mergeCell ref="F14:G14"/>
    <mergeCell ref="A15:G15"/>
    <mergeCell ref="A16:G16"/>
    <mergeCell ref="A17:G17"/>
    <mergeCell ref="A1:D1"/>
    <mergeCell ref="E1:G1"/>
    <mergeCell ref="A2:C2"/>
    <mergeCell ref="D2:G2"/>
    <mergeCell ref="A3:C3"/>
    <mergeCell ref="D3:G3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10" workbookViewId="0">
      <selection activeCell="G37" sqref="G37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50" t="s">
        <v>44</v>
      </c>
      <c r="B1" s="151"/>
      <c r="C1" s="151"/>
      <c r="D1" s="151"/>
      <c r="E1" s="152" t="s">
        <v>48</v>
      </c>
      <c r="F1" s="152"/>
      <c r="G1" s="152"/>
      <c r="L1" s="51"/>
      <c r="M1" s="4"/>
    </row>
    <row r="2" spans="1:13" ht="15" x14ac:dyDescent="0.2">
      <c r="A2" s="153" t="s">
        <v>45</v>
      </c>
      <c r="B2" s="153"/>
      <c r="C2" s="153"/>
      <c r="D2" s="154" t="s">
        <v>49</v>
      </c>
      <c r="E2" s="154"/>
      <c r="F2" s="154"/>
      <c r="G2" s="154"/>
      <c r="L2" s="51"/>
      <c r="M2" s="4"/>
    </row>
    <row r="3" spans="1:13" ht="15" x14ac:dyDescent="0.2">
      <c r="A3" s="153" t="s">
        <v>46</v>
      </c>
      <c r="B3" s="153"/>
      <c r="C3" s="153"/>
      <c r="D3" s="154" t="s">
        <v>50</v>
      </c>
      <c r="E3" s="154"/>
      <c r="F3" s="154"/>
      <c r="G3" s="154"/>
      <c r="L3" s="51"/>
      <c r="M3" s="4"/>
    </row>
    <row r="4" spans="1:13" ht="15.75" thickBot="1" x14ac:dyDescent="0.25">
      <c r="A4" s="139" t="s">
        <v>47</v>
      </c>
      <c r="B4" s="139"/>
      <c r="C4" s="139"/>
      <c r="D4" s="140" t="s">
        <v>51</v>
      </c>
      <c r="E4" s="140"/>
      <c r="F4" s="140"/>
      <c r="G4" s="140"/>
      <c r="L4" s="51"/>
      <c r="M4" s="4"/>
    </row>
    <row r="5" spans="1:13" ht="28.5" customHeight="1" thickTop="1" x14ac:dyDescent="0.2">
      <c r="A5" s="141" t="s">
        <v>29</v>
      </c>
      <c r="B5" s="142"/>
      <c r="C5" s="21" t="s">
        <v>31</v>
      </c>
      <c r="E5" s="24"/>
    </row>
    <row r="6" spans="1:13" ht="25.5" customHeight="1" x14ac:dyDescent="0.2">
      <c r="A6" s="143" t="s">
        <v>30</v>
      </c>
      <c r="B6" s="144"/>
      <c r="C6" s="31" t="s">
        <v>40</v>
      </c>
      <c r="E6" s="26"/>
    </row>
    <row r="7" spans="1:13" x14ac:dyDescent="0.2">
      <c r="A7" s="145" t="s">
        <v>28</v>
      </c>
      <c r="B7" s="146"/>
      <c r="C7" s="21" t="s">
        <v>108</v>
      </c>
      <c r="E7" s="24"/>
      <c r="F7" s="27"/>
    </row>
    <row r="8" spans="1:13" x14ac:dyDescent="0.2">
      <c r="A8" s="29"/>
      <c r="B8" s="30"/>
      <c r="C8" s="30"/>
      <c r="D8" s="24"/>
      <c r="E8" s="28" t="s">
        <v>34</v>
      </c>
      <c r="F8" s="8" t="s">
        <v>32</v>
      </c>
      <c r="G8" s="54" t="s">
        <v>53</v>
      </c>
    </row>
    <row r="9" spans="1:13" x14ac:dyDescent="0.2">
      <c r="A9" s="29"/>
      <c r="B9" s="30"/>
      <c r="C9" s="30"/>
      <c r="D9" s="24"/>
      <c r="E9" s="25"/>
      <c r="F9" s="8" t="s">
        <v>33</v>
      </c>
      <c r="G9" s="53">
        <v>41887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47" t="s">
        <v>19</v>
      </c>
      <c r="E11" s="147" t="s">
        <v>20</v>
      </c>
      <c r="F11" s="149" t="s">
        <v>21</v>
      </c>
      <c r="G11" s="149"/>
    </row>
    <row r="12" spans="1:13" x14ac:dyDescent="0.2">
      <c r="A12" s="6"/>
      <c r="B12" s="7"/>
      <c r="C12" s="7"/>
      <c r="D12" s="148"/>
      <c r="E12" s="148"/>
      <c r="F12" s="9" t="s">
        <v>22</v>
      </c>
      <c r="G12" s="9" t="s">
        <v>23</v>
      </c>
    </row>
    <row r="13" spans="1:13" ht="15" customHeight="1" x14ac:dyDescent="0.2">
      <c r="A13" s="7"/>
      <c r="B13" s="7"/>
      <c r="C13" s="7"/>
      <c r="D13" s="42">
        <v>1</v>
      </c>
      <c r="E13" s="10">
        <v>42766</v>
      </c>
      <c r="F13" s="10">
        <v>42736</v>
      </c>
      <c r="G13" s="10">
        <v>42766</v>
      </c>
    </row>
    <row r="14" spans="1:13" x14ac:dyDescent="0.2">
      <c r="A14" s="7"/>
      <c r="B14" s="7"/>
      <c r="C14" s="131" t="s">
        <v>38</v>
      </c>
      <c r="D14" s="131"/>
      <c r="E14" s="131"/>
      <c r="F14" s="132">
        <f>G37</f>
        <v>12065.415999999999</v>
      </c>
      <c r="G14" s="132"/>
    </row>
    <row r="15" spans="1:13" ht="14.25" customHeight="1" x14ac:dyDescent="0.2">
      <c r="A15" s="133" t="s">
        <v>35</v>
      </c>
      <c r="B15" s="133"/>
      <c r="C15" s="133"/>
      <c r="D15" s="133" t="s">
        <v>35</v>
      </c>
      <c r="E15" s="133"/>
      <c r="F15" s="133"/>
      <c r="G15" s="133"/>
    </row>
    <row r="16" spans="1:13" ht="11.25" customHeight="1" x14ac:dyDescent="0.2">
      <c r="A16" s="133" t="s">
        <v>36</v>
      </c>
      <c r="B16" s="133"/>
      <c r="C16" s="133"/>
      <c r="D16" s="133"/>
      <c r="E16" s="133"/>
      <c r="F16" s="133"/>
      <c r="G16" s="133"/>
      <c r="H16" s="5"/>
      <c r="I16" s="48"/>
      <c r="J16" s="48"/>
    </row>
    <row r="17" spans="1:12" x14ac:dyDescent="0.2">
      <c r="A17" s="133" t="s">
        <v>55</v>
      </c>
      <c r="B17" s="133"/>
      <c r="C17" s="133"/>
      <c r="D17" s="133"/>
      <c r="E17" s="133"/>
      <c r="F17" s="133"/>
      <c r="G17" s="133"/>
      <c r="H17" s="138"/>
      <c r="I17" s="138"/>
      <c r="J17" s="138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48"/>
      <c r="J18" s="48"/>
    </row>
    <row r="19" spans="1:12" x14ac:dyDescent="0.2">
      <c r="A19" s="134" t="s">
        <v>12</v>
      </c>
      <c r="B19" s="134"/>
      <c r="C19" s="134"/>
      <c r="D19" s="134"/>
      <c r="E19" s="134"/>
      <c r="F19" s="134"/>
      <c r="G19" s="134"/>
      <c r="H19" s="5"/>
      <c r="I19" s="48"/>
      <c r="J19" s="4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35" customFormat="1" ht="34.5" thickBot="1" x14ac:dyDescent="0.25">
      <c r="A22" s="45" t="s">
        <v>0</v>
      </c>
      <c r="B22" s="135" t="s">
        <v>1</v>
      </c>
      <c r="C22" s="135"/>
      <c r="D22" s="135"/>
      <c r="E22" s="46" t="s">
        <v>2</v>
      </c>
      <c r="F22" s="46" t="s">
        <v>25</v>
      </c>
      <c r="G22" s="47" t="s">
        <v>3</v>
      </c>
      <c r="I22" s="49"/>
      <c r="J22" s="49"/>
      <c r="K22" s="49"/>
      <c r="L22" s="49"/>
    </row>
    <row r="23" spans="1:12" x14ac:dyDescent="0.2">
      <c r="A23" s="34" t="s">
        <v>24</v>
      </c>
      <c r="B23" s="136" t="s">
        <v>4</v>
      </c>
      <c r="C23" s="136"/>
      <c r="D23" s="137"/>
      <c r="E23" s="15"/>
      <c r="F23" s="15"/>
      <c r="G23" s="12"/>
    </row>
    <row r="24" spans="1:12" s="3" customFormat="1" x14ac:dyDescent="0.2">
      <c r="A24" s="17"/>
      <c r="B24" s="129" t="s">
        <v>5</v>
      </c>
      <c r="C24" s="129"/>
      <c r="D24" s="130"/>
      <c r="E24" s="18"/>
      <c r="F24" s="41"/>
      <c r="G24" s="19">
        <v>0</v>
      </c>
      <c r="I24" s="4"/>
      <c r="J24" s="4"/>
      <c r="K24" s="4"/>
      <c r="L24" s="4"/>
    </row>
    <row r="25" spans="1:12" ht="9" customHeight="1" x14ac:dyDescent="0.2">
      <c r="A25" s="14"/>
      <c r="B25" s="124"/>
      <c r="C25" s="124"/>
      <c r="D25" s="125"/>
      <c r="E25" s="20"/>
      <c r="F25" s="39"/>
      <c r="G25" s="16"/>
    </row>
    <row r="26" spans="1:12" x14ac:dyDescent="0.2">
      <c r="A26" s="14" t="s">
        <v>6</v>
      </c>
      <c r="B26" s="124" t="s">
        <v>7</v>
      </c>
      <c r="C26" s="124"/>
      <c r="D26" s="125"/>
      <c r="E26" s="20"/>
      <c r="F26" s="39"/>
      <c r="G26" s="16"/>
    </row>
    <row r="27" spans="1:12" x14ac:dyDescent="0.2">
      <c r="A27" s="14" t="s">
        <v>59</v>
      </c>
      <c r="B27" s="116" t="s">
        <v>63</v>
      </c>
      <c r="C27" s="117"/>
      <c r="D27" s="118"/>
      <c r="E27" s="20">
        <v>1</v>
      </c>
      <c r="F27" s="39">
        <v>469</v>
      </c>
      <c r="G27" s="16">
        <f>E27*F27</f>
        <v>469</v>
      </c>
    </row>
    <row r="28" spans="1:12" s="3" customFormat="1" x14ac:dyDescent="0.2">
      <c r="A28" s="17"/>
      <c r="B28" s="129" t="s">
        <v>8</v>
      </c>
      <c r="C28" s="129"/>
      <c r="D28" s="130"/>
      <c r="E28" s="18"/>
      <c r="F28" s="41"/>
      <c r="G28" s="19">
        <f>G27</f>
        <v>469</v>
      </c>
      <c r="I28" s="4"/>
      <c r="J28" s="4"/>
      <c r="K28" s="4"/>
      <c r="L28" s="4"/>
    </row>
    <row r="29" spans="1:12" ht="9" customHeight="1" x14ac:dyDescent="0.2">
      <c r="A29" s="14"/>
      <c r="B29" s="124"/>
      <c r="C29" s="124"/>
      <c r="D29" s="125"/>
      <c r="E29" s="20"/>
      <c r="F29" s="39"/>
      <c r="G29" s="16"/>
    </row>
    <row r="30" spans="1:12" x14ac:dyDescent="0.2">
      <c r="A30" s="14" t="s">
        <v>9</v>
      </c>
      <c r="B30" s="124" t="s">
        <v>10</v>
      </c>
      <c r="C30" s="124"/>
      <c r="D30" s="125"/>
      <c r="E30" s="20"/>
      <c r="F30" s="39"/>
      <c r="G30" s="16"/>
    </row>
    <row r="31" spans="1:12" s="3" customFormat="1" x14ac:dyDescent="0.2">
      <c r="A31" s="17"/>
      <c r="B31" s="129" t="s">
        <v>11</v>
      </c>
      <c r="C31" s="129"/>
      <c r="D31" s="130"/>
      <c r="E31" s="18"/>
      <c r="F31" s="41"/>
      <c r="G31" s="19">
        <v>0</v>
      </c>
      <c r="I31" s="4"/>
      <c r="J31" s="4"/>
      <c r="K31" s="4"/>
      <c r="L31" s="4"/>
    </row>
    <row r="32" spans="1:12" ht="9" customHeight="1" x14ac:dyDescent="0.2">
      <c r="A32" s="14"/>
      <c r="B32" s="124"/>
      <c r="C32" s="124"/>
      <c r="D32" s="125"/>
      <c r="E32" s="20"/>
      <c r="F32" s="39"/>
      <c r="G32" s="16"/>
    </row>
    <row r="33" spans="1:13" s="40" customFormat="1" x14ac:dyDescent="0.2">
      <c r="A33" s="37" t="s">
        <v>13</v>
      </c>
      <c r="B33" s="114" t="s">
        <v>56</v>
      </c>
      <c r="C33" s="114"/>
      <c r="D33" s="115"/>
      <c r="E33" s="38" t="s">
        <v>18</v>
      </c>
      <c r="F33" s="39"/>
      <c r="G33" s="56">
        <f>1.8* 870.4</f>
        <v>1566.72</v>
      </c>
      <c r="I33" s="4"/>
      <c r="J33" s="4"/>
      <c r="K33" s="4"/>
      <c r="L33" s="50"/>
    </row>
    <row r="34" spans="1:13" s="40" customFormat="1" x14ac:dyDescent="0.2">
      <c r="A34" s="37" t="s">
        <v>14</v>
      </c>
      <c r="B34" s="114" t="s">
        <v>65</v>
      </c>
      <c r="C34" s="114"/>
      <c r="D34" s="115"/>
      <c r="E34" s="38" t="s">
        <v>18</v>
      </c>
      <c r="F34" s="39"/>
      <c r="G34" s="56">
        <f>2.3* 870.4</f>
        <v>2001.9199999999998</v>
      </c>
      <c r="I34" s="4"/>
      <c r="J34" s="4"/>
      <c r="K34" s="4"/>
      <c r="L34" s="50"/>
    </row>
    <row r="35" spans="1:13" s="40" customFormat="1" ht="14.25" customHeight="1" x14ac:dyDescent="0.2">
      <c r="A35" s="37" t="s">
        <v>15</v>
      </c>
      <c r="B35" s="114" t="s">
        <v>70</v>
      </c>
      <c r="C35" s="114"/>
      <c r="D35" s="115"/>
      <c r="E35" s="38" t="s">
        <v>18</v>
      </c>
      <c r="F35" s="39"/>
      <c r="G35" s="56">
        <f>1.19*870.4</f>
        <v>1035.7759999999998</v>
      </c>
      <c r="I35" s="4"/>
      <c r="J35" s="4"/>
      <c r="K35" s="4"/>
      <c r="L35" s="50"/>
    </row>
    <row r="36" spans="1:13" s="40" customFormat="1" ht="23.25" customHeight="1" x14ac:dyDescent="0.2">
      <c r="A36" s="37" t="s">
        <v>16</v>
      </c>
      <c r="B36" s="113" t="s">
        <v>109</v>
      </c>
      <c r="C36" s="114"/>
      <c r="D36" s="115"/>
      <c r="E36" s="69" t="s">
        <v>39</v>
      </c>
      <c r="F36" s="39"/>
      <c r="G36" s="56">
        <f>(3.2)*1150+3.2*1035</f>
        <v>6992</v>
      </c>
      <c r="I36" s="4"/>
      <c r="J36" s="4"/>
      <c r="K36" s="4"/>
      <c r="L36" s="50"/>
    </row>
    <row r="37" spans="1:13" s="3" customFormat="1" ht="13.5" thickBot="1" x14ac:dyDescent="0.25">
      <c r="A37" s="32"/>
      <c r="B37" s="122" t="s">
        <v>17</v>
      </c>
      <c r="C37" s="122"/>
      <c r="D37" s="123"/>
      <c r="E37" s="22"/>
      <c r="F37" s="22"/>
      <c r="G37" s="33">
        <f>G24+G28+G31+G33+G34+G35+G36</f>
        <v>12065.415999999999</v>
      </c>
      <c r="H37" s="36"/>
      <c r="I37" s="50"/>
      <c r="J37" s="50"/>
      <c r="K37" s="50"/>
      <c r="L37" s="4"/>
    </row>
    <row r="38" spans="1:13" x14ac:dyDescent="0.2">
      <c r="A38" s="7"/>
      <c r="B38" s="7"/>
      <c r="C38" s="7"/>
      <c r="D38" s="7"/>
      <c r="E38" s="7"/>
      <c r="F38" s="7"/>
      <c r="G38" s="7"/>
      <c r="H38" s="4"/>
    </row>
    <row r="39" spans="1:13" x14ac:dyDescent="0.2">
      <c r="A39" s="7"/>
      <c r="B39" s="7"/>
      <c r="C39" s="7"/>
      <c r="D39" s="7"/>
      <c r="E39" s="7"/>
      <c r="F39" s="7"/>
      <c r="G39" s="7"/>
      <c r="H39" s="4"/>
    </row>
    <row r="40" spans="1:13" s="4" customFormat="1" x14ac:dyDescent="0.2">
      <c r="A40" s="11" t="s">
        <v>26</v>
      </c>
      <c r="B40" s="11"/>
      <c r="C40" s="7" t="s">
        <v>42</v>
      </c>
      <c r="D40" s="23"/>
      <c r="E40" s="23"/>
      <c r="F40" s="7"/>
      <c r="G40" s="7" t="s">
        <v>43</v>
      </c>
      <c r="M40"/>
    </row>
    <row r="41" spans="1:13" s="4" customFormat="1" x14ac:dyDescent="0.2">
      <c r="A41" s="11"/>
      <c r="B41" s="11"/>
      <c r="C41" s="7"/>
      <c r="D41" s="24"/>
      <c r="E41" s="24"/>
      <c r="F41" s="7"/>
      <c r="G41" s="7"/>
      <c r="M41"/>
    </row>
    <row r="42" spans="1:13" s="4" customFormat="1" x14ac:dyDescent="0.2">
      <c r="A42" s="7"/>
      <c r="B42" s="7"/>
      <c r="C42" s="7" t="s">
        <v>27</v>
      </c>
      <c r="D42" s="7"/>
      <c r="E42" s="24"/>
      <c r="F42" s="24"/>
      <c r="G42" s="7"/>
      <c r="H42"/>
      <c r="M42"/>
    </row>
    <row r="43" spans="1:13" s="4" customFormat="1" ht="13.5" customHeight="1" x14ac:dyDescent="0.2">
      <c r="A43" s="7"/>
      <c r="B43" s="7"/>
      <c r="C43" s="7"/>
      <c r="D43" s="7"/>
      <c r="E43" s="7"/>
      <c r="F43" s="7"/>
      <c r="G43" s="7"/>
      <c r="H43"/>
    </row>
    <row r="44" spans="1:13" s="4" customFormat="1" x14ac:dyDescent="0.2">
      <c r="A44" s="11" t="s">
        <v>37</v>
      </c>
      <c r="B44" s="7"/>
      <c r="C44" s="7" t="s">
        <v>52</v>
      </c>
      <c r="D44" s="23"/>
      <c r="E44" s="23"/>
      <c r="F44" s="23"/>
      <c r="G44" s="55"/>
      <c r="H44" s="43"/>
    </row>
    <row r="45" spans="1:13" s="4" customFormat="1" ht="11.25" x14ac:dyDescent="0.2">
      <c r="H45" s="44"/>
    </row>
    <row r="46" spans="1:13" s="4" customFormat="1" ht="11.25" x14ac:dyDescent="0.2"/>
    <row r="47" spans="1:13" s="4" customFormat="1" ht="11.25" x14ac:dyDescent="0.2"/>
  </sheetData>
  <mergeCells count="37">
    <mergeCell ref="B34:D34"/>
    <mergeCell ref="B35:D35"/>
    <mergeCell ref="B36:D36"/>
    <mergeCell ref="B37:D37"/>
    <mergeCell ref="B32:D32"/>
    <mergeCell ref="B33:D33"/>
    <mergeCell ref="A15:G15"/>
    <mergeCell ref="A16:G16"/>
    <mergeCell ref="A17:G17"/>
    <mergeCell ref="H17:J17"/>
    <mergeCell ref="B31:D31"/>
    <mergeCell ref="B26:D26"/>
    <mergeCell ref="B28:D28"/>
    <mergeCell ref="B29:D29"/>
    <mergeCell ref="B30:D30"/>
    <mergeCell ref="B27:D27"/>
    <mergeCell ref="A19:G19"/>
    <mergeCell ref="B22:D22"/>
    <mergeCell ref="B23:D23"/>
    <mergeCell ref="B24:D24"/>
    <mergeCell ref="B25:D25"/>
    <mergeCell ref="D11:D12"/>
    <mergeCell ref="E11:E12"/>
    <mergeCell ref="F11:G11"/>
    <mergeCell ref="C14:E14"/>
    <mergeCell ref="F14:G14"/>
    <mergeCell ref="A4:C4"/>
    <mergeCell ref="D4:G4"/>
    <mergeCell ref="A5:B5"/>
    <mergeCell ref="A6:B6"/>
    <mergeCell ref="A7:B7"/>
    <mergeCell ref="A1:D1"/>
    <mergeCell ref="E1:G1"/>
    <mergeCell ref="A2:C2"/>
    <mergeCell ref="D2:G2"/>
    <mergeCell ref="A3:C3"/>
    <mergeCell ref="D3:G3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13" zoomScaleNormal="100" workbookViewId="0">
      <selection activeCell="G35" sqref="G35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50" t="s">
        <v>44</v>
      </c>
      <c r="B1" s="151"/>
      <c r="C1" s="151"/>
      <c r="D1" s="151"/>
      <c r="E1" s="152" t="s">
        <v>48</v>
      </c>
      <c r="F1" s="152"/>
      <c r="G1" s="152"/>
      <c r="L1" s="51"/>
      <c r="M1" s="4"/>
    </row>
    <row r="2" spans="1:13" ht="15" x14ac:dyDescent="0.2">
      <c r="A2" s="153" t="s">
        <v>45</v>
      </c>
      <c r="B2" s="153"/>
      <c r="C2" s="153"/>
      <c r="D2" s="154" t="s">
        <v>49</v>
      </c>
      <c r="E2" s="154"/>
      <c r="F2" s="154"/>
      <c r="G2" s="154"/>
      <c r="L2" s="51"/>
      <c r="M2" s="4"/>
    </row>
    <row r="3" spans="1:13" ht="15" x14ac:dyDescent="0.2">
      <c r="A3" s="153" t="s">
        <v>46</v>
      </c>
      <c r="B3" s="153"/>
      <c r="C3" s="153"/>
      <c r="D3" s="154" t="s">
        <v>50</v>
      </c>
      <c r="E3" s="154"/>
      <c r="F3" s="154"/>
      <c r="G3" s="154"/>
      <c r="L3" s="51"/>
      <c r="M3" s="4"/>
    </row>
    <row r="4" spans="1:13" ht="15.75" thickBot="1" x14ac:dyDescent="0.25">
      <c r="A4" s="139" t="s">
        <v>47</v>
      </c>
      <c r="B4" s="139"/>
      <c r="C4" s="139"/>
      <c r="D4" s="140" t="s">
        <v>51</v>
      </c>
      <c r="E4" s="140"/>
      <c r="F4" s="140"/>
      <c r="G4" s="140"/>
      <c r="L4" s="51"/>
      <c r="M4" s="4"/>
    </row>
    <row r="5" spans="1:13" ht="28.5" customHeight="1" thickTop="1" x14ac:dyDescent="0.2">
      <c r="A5" s="141" t="s">
        <v>29</v>
      </c>
      <c r="B5" s="142"/>
      <c r="C5" s="21" t="s">
        <v>31</v>
      </c>
      <c r="E5" s="24"/>
    </row>
    <row r="6" spans="1:13" ht="25.5" customHeight="1" x14ac:dyDescent="0.2">
      <c r="A6" s="143" t="s">
        <v>30</v>
      </c>
      <c r="B6" s="144"/>
      <c r="C6" s="31" t="s">
        <v>40</v>
      </c>
      <c r="E6" s="26"/>
    </row>
    <row r="7" spans="1:13" x14ac:dyDescent="0.2">
      <c r="A7" s="145" t="s">
        <v>28</v>
      </c>
      <c r="B7" s="146"/>
      <c r="C7" s="21" t="s">
        <v>108</v>
      </c>
      <c r="E7" s="24"/>
      <c r="F7" s="27"/>
    </row>
    <row r="8" spans="1:13" x14ac:dyDescent="0.2">
      <c r="A8" s="29"/>
      <c r="B8" s="30"/>
      <c r="C8" s="30"/>
      <c r="D8" s="24"/>
      <c r="E8" s="28" t="s">
        <v>34</v>
      </c>
      <c r="F8" s="8" t="s">
        <v>32</v>
      </c>
      <c r="G8" s="54" t="s">
        <v>53</v>
      </c>
    </row>
    <row r="9" spans="1:13" x14ac:dyDescent="0.2">
      <c r="A9" s="29"/>
      <c r="B9" s="30"/>
      <c r="C9" s="30"/>
      <c r="D9" s="24"/>
      <c r="E9" s="25"/>
      <c r="F9" s="8" t="s">
        <v>33</v>
      </c>
      <c r="G9" s="53">
        <v>41887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47" t="s">
        <v>19</v>
      </c>
      <c r="E11" s="147" t="s">
        <v>20</v>
      </c>
      <c r="F11" s="149" t="s">
        <v>21</v>
      </c>
      <c r="G11" s="149"/>
    </row>
    <row r="12" spans="1:13" x14ac:dyDescent="0.2">
      <c r="A12" s="6"/>
      <c r="B12" s="7"/>
      <c r="C12" s="7"/>
      <c r="D12" s="148"/>
      <c r="E12" s="148"/>
      <c r="F12" s="9" t="s">
        <v>22</v>
      </c>
      <c r="G12" s="9" t="s">
        <v>23</v>
      </c>
    </row>
    <row r="13" spans="1:13" ht="15" customHeight="1" x14ac:dyDescent="0.2">
      <c r="A13" s="7"/>
      <c r="B13" s="7"/>
      <c r="C13" s="7"/>
      <c r="D13" s="42">
        <v>2</v>
      </c>
      <c r="E13" s="10">
        <v>42794</v>
      </c>
      <c r="F13" s="10">
        <v>42767</v>
      </c>
      <c r="G13" s="10">
        <v>42794</v>
      </c>
    </row>
    <row r="14" spans="1:13" x14ac:dyDescent="0.2">
      <c r="A14" s="7"/>
      <c r="B14" s="7"/>
      <c r="C14" s="131" t="s">
        <v>38</v>
      </c>
      <c r="D14" s="131"/>
      <c r="E14" s="131"/>
      <c r="F14" s="132">
        <f>G38</f>
        <v>10207.416000000001</v>
      </c>
      <c r="G14" s="132"/>
    </row>
    <row r="15" spans="1:13" ht="14.25" customHeight="1" x14ac:dyDescent="0.2">
      <c r="A15" s="133" t="s">
        <v>35</v>
      </c>
      <c r="B15" s="133"/>
      <c r="C15" s="133"/>
      <c r="D15" s="133" t="s">
        <v>35</v>
      </c>
      <c r="E15" s="133"/>
      <c r="F15" s="133"/>
      <c r="G15" s="133"/>
    </row>
    <row r="16" spans="1:13" ht="11.25" customHeight="1" x14ac:dyDescent="0.2">
      <c r="A16" s="133" t="s">
        <v>36</v>
      </c>
      <c r="B16" s="133"/>
      <c r="C16" s="133"/>
      <c r="D16" s="133"/>
      <c r="E16" s="133"/>
      <c r="F16" s="133"/>
      <c r="G16" s="133"/>
      <c r="H16" s="5"/>
      <c r="I16" s="48"/>
      <c r="J16" s="48"/>
    </row>
    <row r="17" spans="1:12" x14ac:dyDescent="0.2">
      <c r="A17" s="133" t="s">
        <v>55</v>
      </c>
      <c r="B17" s="133"/>
      <c r="C17" s="133"/>
      <c r="D17" s="133"/>
      <c r="E17" s="133"/>
      <c r="F17" s="133"/>
      <c r="G17" s="133"/>
      <c r="H17" s="138"/>
      <c r="I17" s="138"/>
      <c r="J17" s="138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48"/>
      <c r="J18" s="48"/>
    </row>
    <row r="19" spans="1:12" x14ac:dyDescent="0.2">
      <c r="A19" s="134" t="s">
        <v>12</v>
      </c>
      <c r="B19" s="134"/>
      <c r="C19" s="134"/>
      <c r="D19" s="134"/>
      <c r="E19" s="134"/>
      <c r="F19" s="134"/>
      <c r="G19" s="134"/>
      <c r="H19" s="5"/>
      <c r="I19" s="48"/>
      <c r="J19" s="4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35" customFormat="1" ht="34.5" thickBot="1" x14ac:dyDescent="0.25">
      <c r="A22" s="45" t="s">
        <v>0</v>
      </c>
      <c r="B22" s="135" t="s">
        <v>1</v>
      </c>
      <c r="C22" s="135"/>
      <c r="D22" s="135"/>
      <c r="E22" s="46" t="s">
        <v>2</v>
      </c>
      <c r="F22" s="46" t="s">
        <v>25</v>
      </c>
      <c r="G22" s="47" t="s">
        <v>3</v>
      </c>
      <c r="I22" s="49"/>
      <c r="J22" s="49"/>
      <c r="K22" s="49"/>
      <c r="L22" s="49"/>
    </row>
    <row r="23" spans="1:12" x14ac:dyDescent="0.2">
      <c r="A23" s="34" t="s">
        <v>24</v>
      </c>
      <c r="B23" s="136" t="s">
        <v>4</v>
      </c>
      <c r="C23" s="136"/>
      <c r="D23" s="137"/>
      <c r="E23" s="15"/>
      <c r="F23" s="15"/>
      <c r="G23" s="12"/>
    </row>
    <row r="24" spans="1:12" s="3" customFormat="1" x14ac:dyDescent="0.2">
      <c r="A24" s="17"/>
      <c r="B24" s="129" t="s">
        <v>5</v>
      </c>
      <c r="C24" s="129"/>
      <c r="D24" s="130"/>
      <c r="E24" s="18"/>
      <c r="F24" s="41"/>
      <c r="G24" s="19">
        <v>0</v>
      </c>
      <c r="I24" s="4"/>
      <c r="J24" s="4"/>
      <c r="K24" s="4"/>
      <c r="L24" s="4"/>
    </row>
    <row r="25" spans="1:12" ht="9" customHeight="1" x14ac:dyDescent="0.2">
      <c r="A25" s="14"/>
      <c r="B25" s="124"/>
      <c r="C25" s="124"/>
      <c r="D25" s="125"/>
      <c r="E25" s="20"/>
      <c r="F25" s="39"/>
      <c r="G25" s="16"/>
    </row>
    <row r="26" spans="1:12" x14ac:dyDescent="0.2">
      <c r="A26" s="14" t="s">
        <v>6</v>
      </c>
      <c r="B26" s="124" t="s">
        <v>7</v>
      </c>
      <c r="C26" s="124"/>
      <c r="D26" s="125"/>
      <c r="E26" s="20"/>
      <c r="F26" s="39"/>
      <c r="G26" s="16"/>
    </row>
    <row r="27" spans="1:12" x14ac:dyDescent="0.2">
      <c r="A27" s="14" t="s">
        <v>59</v>
      </c>
      <c r="B27" s="116" t="s">
        <v>64</v>
      </c>
      <c r="C27" s="117"/>
      <c r="D27" s="118"/>
      <c r="E27" s="20">
        <v>1</v>
      </c>
      <c r="F27" s="39">
        <v>4223</v>
      </c>
      <c r="G27" s="16">
        <f>F27*E27</f>
        <v>4223</v>
      </c>
    </row>
    <row r="28" spans="1:12" s="3" customFormat="1" x14ac:dyDescent="0.2">
      <c r="A28" s="17"/>
      <c r="B28" s="129" t="s">
        <v>8</v>
      </c>
      <c r="C28" s="129"/>
      <c r="D28" s="130"/>
      <c r="E28" s="18"/>
      <c r="F28" s="41"/>
      <c r="G28" s="19">
        <f>G27</f>
        <v>4223</v>
      </c>
      <c r="I28" s="4"/>
      <c r="J28" s="4"/>
      <c r="K28" s="4"/>
      <c r="L28" s="4"/>
    </row>
    <row r="29" spans="1:12" ht="9" customHeight="1" x14ac:dyDescent="0.2">
      <c r="A29" s="14"/>
      <c r="B29" s="124"/>
      <c r="C29" s="124"/>
      <c r="D29" s="125"/>
      <c r="E29" s="20"/>
      <c r="F29" s="39"/>
      <c r="G29" s="16"/>
    </row>
    <row r="30" spans="1:12" x14ac:dyDescent="0.2">
      <c r="A30" s="14" t="s">
        <v>9</v>
      </c>
      <c r="B30" s="124" t="s">
        <v>10</v>
      </c>
      <c r="C30" s="124"/>
      <c r="D30" s="125"/>
      <c r="E30" s="20"/>
      <c r="F30" s="39"/>
      <c r="G30" s="16"/>
    </row>
    <row r="31" spans="1:12" s="3" customFormat="1" x14ac:dyDescent="0.2">
      <c r="A31" s="17"/>
      <c r="B31" s="129" t="s">
        <v>11</v>
      </c>
      <c r="C31" s="129"/>
      <c r="D31" s="130"/>
      <c r="E31" s="18"/>
      <c r="F31" s="41"/>
      <c r="G31" s="19">
        <v>0</v>
      </c>
      <c r="I31" s="4"/>
      <c r="J31" s="4"/>
      <c r="K31" s="4"/>
      <c r="L31" s="4"/>
    </row>
    <row r="32" spans="1:12" ht="9" customHeight="1" x14ac:dyDescent="0.2">
      <c r="A32" s="14"/>
      <c r="B32" s="124"/>
      <c r="C32" s="124"/>
      <c r="D32" s="125"/>
      <c r="E32" s="20"/>
      <c r="F32" s="39"/>
      <c r="G32" s="16"/>
    </row>
    <row r="33" spans="1:13" s="40" customFormat="1" x14ac:dyDescent="0.2">
      <c r="A33" s="37" t="s">
        <v>13</v>
      </c>
      <c r="B33" s="114" t="s">
        <v>56</v>
      </c>
      <c r="C33" s="114"/>
      <c r="D33" s="115"/>
      <c r="E33" s="38" t="s">
        <v>18</v>
      </c>
      <c r="F33" s="39"/>
      <c r="G33" s="56">
        <f>1.8*870.4</f>
        <v>1566.72</v>
      </c>
      <c r="I33" s="4"/>
      <c r="J33" s="4"/>
      <c r="K33" s="4"/>
      <c r="L33" s="50"/>
    </row>
    <row r="34" spans="1:13" s="40" customFormat="1" x14ac:dyDescent="0.2">
      <c r="A34" s="37" t="s">
        <v>14</v>
      </c>
      <c r="B34" s="114" t="s">
        <v>57</v>
      </c>
      <c r="C34" s="114"/>
      <c r="D34" s="115"/>
      <c r="E34" s="38" t="s">
        <v>18</v>
      </c>
      <c r="F34" s="39"/>
      <c r="G34" s="56">
        <f>2.3*870.4</f>
        <v>2001.9199999999998</v>
      </c>
      <c r="I34" s="4"/>
      <c r="J34" s="4"/>
      <c r="K34" s="4"/>
      <c r="L34" s="50"/>
    </row>
    <row r="35" spans="1:13" s="40" customFormat="1" ht="14.25" customHeight="1" x14ac:dyDescent="0.2">
      <c r="A35" s="37" t="s">
        <v>15</v>
      </c>
      <c r="B35" s="114" t="s">
        <v>70</v>
      </c>
      <c r="C35" s="114"/>
      <c r="D35" s="115"/>
      <c r="E35" s="38" t="s">
        <v>18</v>
      </c>
      <c r="F35" s="39"/>
      <c r="G35" s="56">
        <f>1.19*870.4</f>
        <v>1035.7759999999998</v>
      </c>
      <c r="I35" s="4"/>
      <c r="J35" s="4"/>
      <c r="K35" s="4"/>
      <c r="L35" s="50"/>
    </row>
    <row r="36" spans="1:13" s="40" customFormat="1" ht="12.75" hidden="1" customHeight="1" x14ac:dyDescent="0.2">
      <c r="A36" s="37" t="s">
        <v>16</v>
      </c>
      <c r="B36" s="114" t="s">
        <v>41</v>
      </c>
      <c r="C36" s="114"/>
      <c r="D36" s="115"/>
      <c r="E36" s="38" t="s">
        <v>39</v>
      </c>
      <c r="F36" s="39"/>
      <c r="G36" s="52">
        <v>0</v>
      </c>
      <c r="I36" s="50"/>
      <c r="J36" s="50"/>
      <c r="K36" s="50"/>
      <c r="L36" s="50"/>
    </row>
    <row r="37" spans="1:13" s="40" customFormat="1" ht="25.5" customHeight="1" x14ac:dyDescent="0.2">
      <c r="A37" s="37" t="s">
        <v>16</v>
      </c>
      <c r="B37" s="113" t="s">
        <v>110</v>
      </c>
      <c r="C37" s="114"/>
      <c r="D37" s="115"/>
      <c r="E37" s="69" t="s">
        <v>39</v>
      </c>
      <c r="F37" s="39"/>
      <c r="G37" s="56">
        <f>1.2*1150</f>
        <v>1380</v>
      </c>
      <c r="I37" s="4"/>
      <c r="J37" s="4"/>
      <c r="K37" s="4"/>
      <c r="L37" s="50"/>
    </row>
    <row r="38" spans="1:13" s="3" customFormat="1" ht="13.5" thickBot="1" x14ac:dyDescent="0.25">
      <c r="A38" s="32"/>
      <c r="B38" s="122" t="s">
        <v>17</v>
      </c>
      <c r="C38" s="122"/>
      <c r="D38" s="123"/>
      <c r="E38" s="22"/>
      <c r="F38" s="22"/>
      <c r="G38" s="33">
        <f>G24+G28+G31+G33+G34+G35+G36+G37</f>
        <v>10207.416000000001</v>
      </c>
      <c r="H38" s="36"/>
      <c r="I38" s="50"/>
      <c r="J38" s="50"/>
      <c r="K38" s="50"/>
      <c r="L38" s="4"/>
    </row>
    <row r="39" spans="1:13" ht="7.5" customHeight="1" x14ac:dyDescent="0.2">
      <c r="A39" s="7"/>
      <c r="B39" s="7"/>
      <c r="C39" s="7"/>
      <c r="D39" s="7"/>
      <c r="E39" s="7"/>
      <c r="F39" s="7"/>
      <c r="G39" s="7"/>
      <c r="I39" s="50"/>
      <c r="J39" s="50"/>
      <c r="K39" s="50"/>
    </row>
    <row r="40" spans="1:13" x14ac:dyDescent="0.2">
      <c r="A40" s="7"/>
      <c r="B40" s="7"/>
      <c r="C40" s="7"/>
      <c r="D40" s="7"/>
      <c r="E40" s="7"/>
      <c r="F40" s="7"/>
      <c r="G40" s="7"/>
      <c r="H40" s="4"/>
    </row>
    <row r="41" spans="1:13" x14ac:dyDescent="0.2">
      <c r="A41" s="7"/>
      <c r="B41" s="7"/>
      <c r="C41" s="7"/>
      <c r="D41" s="7"/>
      <c r="E41" s="7"/>
      <c r="F41" s="7"/>
      <c r="G41" s="7"/>
      <c r="H41" s="4"/>
    </row>
    <row r="42" spans="1:13" s="4" customFormat="1" x14ac:dyDescent="0.2">
      <c r="A42" s="11" t="s">
        <v>26</v>
      </c>
      <c r="B42" s="11"/>
      <c r="C42" s="7" t="s">
        <v>42</v>
      </c>
      <c r="D42" s="23"/>
      <c r="E42" s="23"/>
      <c r="F42" s="7"/>
      <c r="G42" s="7" t="s">
        <v>43</v>
      </c>
      <c r="M42"/>
    </row>
    <row r="43" spans="1:13" s="4" customFormat="1" x14ac:dyDescent="0.2">
      <c r="A43" s="11"/>
      <c r="B43" s="11"/>
      <c r="C43" s="7"/>
      <c r="D43" s="24"/>
      <c r="E43" s="24"/>
      <c r="F43" s="7"/>
      <c r="G43" s="7"/>
      <c r="M43"/>
    </row>
    <row r="44" spans="1:13" s="4" customFormat="1" x14ac:dyDescent="0.2">
      <c r="A44" s="7"/>
      <c r="B44" s="7"/>
      <c r="C44" s="7" t="s">
        <v>27</v>
      </c>
      <c r="D44" s="7"/>
      <c r="E44" s="24"/>
      <c r="F44" s="24"/>
      <c r="G44" s="7"/>
      <c r="H44"/>
      <c r="M44"/>
    </row>
    <row r="45" spans="1:13" s="4" customFormat="1" ht="13.5" customHeight="1" x14ac:dyDescent="0.2">
      <c r="A45" s="7"/>
      <c r="B45" s="7"/>
      <c r="C45" s="7"/>
      <c r="D45" s="7"/>
      <c r="E45" s="7"/>
      <c r="F45" s="7"/>
      <c r="G45" s="7"/>
      <c r="H45"/>
    </row>
    <row r="46" spans="1:13" s="4" customFormat="1" x14ac:dyDescent="0.2">
      <c r="A46" s="11" t="s">
        <v>37</v>
      </c>
      <c r="B46" s="7"/>
      <c r="C46" s="7" t="s">
        <v>52</v>
      </c>
      <c r="D46" s="23"/>
      <c r="E46" s="23"/>
      <c r="F46" s="23"/>
      <c r="G46" s="55"/>
      <c r="H46" s="43"/>
    </row>
    <row r="47" spans="1:13" s="4" customFormat="1" ht="11.25" x14ac:dyDescent="0.2">
      <c r="H47" s="44"/>
    </row>
    <row r="48" spans="1:13" s="4" customFormat="1" ht="11.25" x14ac:dyDescent="0.2"/>
    <row r="49" s="4" customFormat="1" ht="11.25" x14ac:dyDescent="0.2"/>
  </sheetData>
  <mergeCells count="38">
    <mergeCell ref="B27:D27"/>
    <mergeCell ref="B33:D33"/>
    <mergeCell ref="B34:D34"/>
    <mergeCell ref="B35:D35"/>
    <mergeCell ref="B36:D36"/>
    <mergeCell ref="B38:D38"/>
    <mergeCell ref="B37:D37"/>
    <mergeCell ref="B28:D28"/>
    <mergeCell ref="B29:D29"/>
    <mergeCell ref="B31:D31"/>
    <mergeCell ref="B32:D32"/>
    <mergeCell ref="H17:J17"/>
    <mergeCell ref="B30:D30"/>
    <mergeCell ref="D11:D12"/>
    <mergeCell ref="E11:E12"/>
    <mergeCell ref="F11:G11"/>
    <mergeCell ref="C14:E14"/>
    <mergeCell ref="F14:G14"/>
    <mergeCell ref="B26:D26"/>
    <mergeCell ref="A15:G15"/>
    <mergeCell ref="A16:G16"/>
    <mergeCell ref="A17:G17"/>
    <mergeCell ref="A19:G19"/>
    <mergeCell ref="B22:D22"/>
    <mergeCell ref="B23:D23"/>
    <mergeCell ref="B24:D24"/>
    <mergeCell ref="B25:D25"/>
    <mergeCell ref="A4:C4"/>
    <mergeCell ref="D4:G4"/>
    <mergeCell ref="A5:B5"/>
    <mergeCell ref="A6:B6"/>
    <mergeCell ref="A7:B7"/>
    <mergeCell ref="A1:D1"/>
    <mergeCell ref="E1:G1"/>
    <mergeCell ref="A2:C2"/>
    <mergeCell ref="D2:G2"/>
    <mergeCell ref="A3:C3"/>
    <mergeCell ref="D3:G3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10" workbookViewId="0">
      <selection activeCell="A35" sqref="A35:XFD35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50" t="s">
        <v>44</v>
      </c>
      <c r="B1" s="151"/>
      <c r="C1" s="151"/>
      <c r="D1" s="151"/>
      <c r="E1" s="152" t="s">
        <v>48</v>
      </c>
      <c r="F1" s="152"/>
      <c r="G1" s="152"/>
      <c r="L1" s="51"/>
      <c r="M1" s="4"/>
    </row>
    <row r="2" spans="1:13" ht="15" x14ac:dyDescent="0.2">
      <c r="A2" s="153" t="s">
        <v>45</v>
      </c>
      <c r="B2" s="153"/>
      <c r="C2" s="153"/>
      <c r="D2" s="154" t="s">
        <v>49</v>
      </c>
      <c r="E2" s="154"/>
      <c r="F2" s="154"/>
      <c r="G2" s="154"/>
      <c r="L2" s="51"/>
      <c r="M2" s="4"/>
    </row>
    <row r="3" spans="1:13" ht="15" x14ac:dyDescent="0.2">
      <c r="A3" s="153" t="s">
        <v>46</v>
      </c>
      <c r="B3" s="153"/>
      <c r="C3" s="153"/>
      <c r="D3" s="154" t="s">
        <v>50</v>
      </c>
      <c r="E3" s="154"/>
      <c r="F3" s="154"/>
      <c r="G3" s="154"/>
      <c r="L3" s="51"/>
      <c r="M3" s="4"/>
    </row>
    <row r="4" spans="1:13" ht="15.75" thickBot="1" x14ac:dyDescent="0.25">
      <c r="A4" s="139" t="s">
        <v>47</v>
      </c>
      <c r="B4" s="139"/>
      <c r="C4" s="139"/>
      <c r="D4" s="140" t="s">
        <v>51</v>
      </c>
      <c r="E4" s="140"/>
      <c r="F4" s="140"/>
      <c r="G4" s="140"/>
      <c r="L4" s="51"/>
      <c r="M4" s="4"/>
    </row>
    <row r="5" spans="1:13" ht="28.5" customHeight="1" thickTop="1" x14ac:dyDescent="0.2">
      <c r="A5" s="141" t="s">
        <v>29</v>
      </c>
      <c r="B5" s="142"/>
      <c r="C5" s="21" t="s">
        <v>31</v>
      </c>
      <c r="E5" s="24"/>
    </row>
    <row r="6" spans="1:13" ht="25.5" customHeight="1" x14ac:dyDescent="0.2">
      <c r="A6" s="143" t="s">
        <v>30</v>
      </c>
      <c r="B6" s="144"/>
      <c r="C6" s="31" t="s">
        <v>40</v>
      </c>
      <c r="E6" s="26"/>
    </row>
    <row r="7" spans="1:13" x14ac:dyDescent="0.2">
      <c r="A7" s="145" t="s">
        <v>28</v>
      </c>
      <c r="B7" s="146"/>
      <c r="C7" s="21" t="s">
        <v>108</v>
      </c>
      <c r="E7" s="24"/>
      <c r="F7" s="27"/>
    </row>
    <row r="8" spans="1:13" x14ac:dyDescent="0.2">
      <c r="A8" s="29"/>
      <c r="B8" s="30"/>
      <c r="C8" s="30"/>
      <c r="D8" s="24"/>
      <c r="E8" s="28" t="s">
        <v>34</v>
      </c>
      <c r="F8" s="60" t="s">
        <v>32</v>
      </c>
      <c r="G8" s="54" t="s">
        <v>53</v>
      </c>
    </row>
    <row r="9" spans="1:13" x14ac:dyDescent="0.2">
      <c r="A9" s="29"/>
      <c r="B9" s="30"/>
      <c r="C9" s="30"/>
      <c r="D9" s="24"/>
      <c r="E9" s="25"/>
      <c r="F9" s="60" t="s">
        <v>33</v>
      </c>
      <c r="G9" s="53">
        <v>41887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47" t="s">
        <v>19</v>
      </c>
      <c r="E11" s="147" t="s">
        <v>20</v>
      </c>
      <c r="F11" s="149" t="s">
        <v>21</v>
      </c>
      <c r="G11" s="149"/>
    </row>
    <row r="12" spans="1:13" x14ac:dyDescent="0.2">
      <c r="A12" s="6"/>
      <c r="B12" s="7"/>
      <c r="C12" s="7"/>
      <c r="D12" s="148"/>
      <c r="E12" s="148"/>
      <c r="F12" s="9" t="s">
        <v>22</v>
      </c>
      <c r="G12" s="9" t="s">
        <v>23</v>
      </c>
    </row>
    <row r="13" spans="1:13" ht="15" customHeight="1" x14ac:dyDescent="0.2">
      <c r="A13" s="7"/>
      <c r="B13" s="7"/>
      <c r="C13" s="7"/>
      <c r="D13" s="42">
        <v>3</v>
      </c>
      <c r="E13" s="10">
        <v>42825</v>
      </c>
      <c r="F13" s="10">
        <v>42795</v>
      </c>
      <c r="G13" s="10">
        <v>42825</v>
      </c>
    </row>
    <row r="14" spans="1:13" x14ac:dyDescent="0.2">
      <c r="A14" s="7"/>
      <c r="B14" s="7"/>
      <c r="C14" s="131" t="s">
        <v>38</v>
      </c>
      <c r="D14" s="131"/>
      <c r="E14" s="131"/>
      <c r="F14" s="132">
        <f>G39</f>
        <v>6949.4160000000002</v>
      </c>
      <c r="G14" s="132"/>
    </row>
    <row r="15" spans="1:13" ht="14.25" customHeight="1" x14ac:dyDescent="0.2">
      <c r="A15" s="133" t="s">
        <v>35</v>
      </c>
      <c r="B15" s="133"/>
      <c r="C15" s="133"/>
      <c r="D15" s="133" t="s">
        <v>35</v>
      </c>
      <c r="E15" s="133"/>
      <c r="F15" s="133"/>
      <c r="G15" s="133"/>
    </row>
    <row r="16" spans="1:13" ht="11.25" customHeight="1" x14ac:dyDescent="0.2">
      <c r="A16" s="133" t="s">
        <v>36</v>
      </c>
      <c r="B16" s="133"/>
      <c r="C16" s="133"/>
      <c r="D16" s="133"/>
      <c r="E16" s="133"/>
      <c r="F16" s="133"/>
      <c r="G16" s="133"/>
      <c r="H16" s="59"/>
      <c r="I16" s="48"/>
      <c r="J16" s="48"/>
    </row>
    <row r="17" spans="1:12" x14ac:dyDescent="0.2">
      <c r="A17" s="133" t="s">
        <v>55</v>
      </c>
      <c r="B17" s="133"/>
      <c r="C17" s="133"/>
      <c r="D17" s="133"/>
      <c r="E17" s="133"/>
      <c r="F17" s="133"/>
      <c r="G17" s="133"/>
      <c r="H17" s="138"/>
      <c r="I17" s="138"/>
      <c r="J17" s="138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48"/>
      <c r="J18" s="48"/>
    </row>
    <row r="19" spans="1:12" x14ac:dyDescent="0.2">
      <c r="A19" s="134" t="s">
        <v>12</v>
      </c>
      <c r="B19" s="134"/>
      <c r="C19" s="134"/>
      <c r="D19" s="134"/>
      <c r="E19" s="134"/>
      <c r="F19" s="134"/>
      <c r="G19" s="134"/>
      <c r="H19" s="59"/>
      <c r="I19" s="48"/>
      <c r="J19" s="4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35" customFormat="1" ht="34.5" thickBot="1" x14ac:dyDescent="0.25">
      <c r="A22" s="45" t="s">
        <v>0</v>
      </c>
      <c r="B22" s="135" t="s">
        <v>1</v>
      </c>
      <c r="C22" s="135"/>
      <c r="D22" s="135"/>
      <c r="E22" s="57" t="s">
        <v>2</v>
      </c>
      <c r="F22" s="57" t="s">
        <v>25</v>
      </c>
      <c r="G22" s="47" t="s">
        <v>3</v>
      </c>
      <c r="I22" s="49"/>
      <c r="J22" s="49"/>
      <c r="K22" s="49"/>
      <c r="L22" s="49"/>
    </row>
    <row r="23" spans="1:12" x14ac:dyDescent="0.2">
      <c r="A23" s="34" t="s">
        <v>24</v>
      </c>
      <c r="B23" s="136" t="s">
        <v>4</v>
      </c>
      <c r="C23" s="136"/>
      <c r="D23" s="137"/>
      <c r="E23" s="15"/>
      <c r="F23" s="15"/>
      <c r="G23" s="12"/>
    </row>
    <row r="24" spans="1:12" s="3" customFormat="1" x14ac:dyDescent="0.2">
      <c r="A24" s="17"/>
      <c r="B24" s="129" t="s">
        <v>5</v>
      </c>
      <c r="C24" s="129"/>
      <c r="D24" s="130"/>
      <c r="E24" s="18"/>
      <c r="F24" s="41"/>
      <c r="G24" s="19">
        <v>0</v>
      </c>
      <c r="I24" s="4"/>
      <c r="J24" s="4"/>
      <c r="K24" s="4"/>
      <c r="L24" s="4"/>
    </row>
    <row r="25" spans="1:12" ht="9" customHeight="1" x14ac:dyDescent="0.2">
      <c r="A25" s="14"/>
      <c r="B25" s="124"/>
      <c r="C25" s="124"/>
      <c r="D25" s="125"/>
      <c r="E25" s="20"/>
      <c r="F25" s="39"/>
      <c r="G25" s="16"/>
    </row>
    <row r="26" spans="1:12" x14ac:dyDescent="0.2">
      <c r="A26" s="14" t="s">
        <v>6</v>
      </c>
      <c r="B26" s="124" t="s">
        <v>7</v>
      </c>
      <c r="C26" s="124"/>
      <c r="D26" s="125"/>
      <c r="E26" s="20"/>
      <c r="F26" s="39"/>
      <c r="G26" s="16"/>
    </row>
    <row r="27" spans="1:12" x14ac:dyDescent="0.2">
      <c r="A27" s="14" t="s">
        <v>59</v>
      </c>
      <c r="B27" s="116" t="s">
        <v>112</v>
      </c>
      <c r="C27" s="117"/>
      <c r="D27" s="118"/>
      <c r="E27" s="20">
        <v>1</v>
      </c>
      <c r="F27" s="39">
        <v>1544</v>
      </c>
      <c r="G27" s="16">
        <f>F27*E27</f>
        <v>1544</v>
      </c>
    </row>
    <row r="28" spans="1:12" s="3" customFormat="1" x14ac:dyDescent="0.2">
      <c r="A28" s="17"/>
      <c r="B28" s="129" t="s">
        <v>8</v>
      </c>
      <c r="C28" s="129"/>
      <c r="D28" s="130"/>
      <c r="E28" s="18"/>
      <c r="F28" s="41"/>
      <c r="G28" s="19">
        <f>G27</f>
        <v>1544</v>
      </c>
      <c r="I28" s="4"/>
      <c r="J28" s="4"/>
      <c r="K28" s="4"/>
      <c r="L28" s="4"/>
    </row>
    <row r="29" spans="1:12" ht="9" customHeight="1" x14ac:dyDescent="0.2">
      <c r="A29" s="14"/>
      <c r="B29" s="124"/>
      <c r="C29" s="124"/>
      <c r="D29" s="125"/>
      <c r="E29" s="20"/>
      <c r="F29" s="39"/>
      <c r="G29" s="16"/>
    </row>
    <row r="30" spans="1:12" x14ac:dyDescent="0.2">
      <c r="A30" s="14" t="s">
        <v>9</v>
      </c>
      <c r="B30" s="124" t="s">
        <v>10</v>
      </c>
      <c r="C30" s="124"/>
      <c r="D30" s="125"/>
      <c r="E30" s="20"/>
      <c r="F30" s="39"/>
      <c r="G30" s="16"/>
    </row>
    <row r="31" spans="1:12" x14ac:dyDescent="0.2">
      <c r="A31" s="14" t="s">
        <v>61</v>
      </c>
      <c r="B31" s="116" t="s">
        <v>118</v>
      </c>
      <c r="C31" s="117"/>
      <c r="D31" s="118"/>
      <c r="E31" s="20">
        <v>1</v>
      </c>
      <c r="F31" s="39">
        <v>801</v>
      </c>
      <c r="G31" s="16">
        <f>F31*E31</f>
        <v>801</v>
      </c>
    </row>
    <row r="32" spans="1:12" s="3" customFormat="1" x14ac:dyDescent="0.2">
      <c r="A32" s="17"/>
      <c r="B32" s="129" t="s">
        <v>11</v>
      </c>
      <c r="C32" s="129"/>
      <c r="D32" s="130"/>
      <c r="E32" s="18"/>
      <c r="F32" s="41"/>
      <c r="G32" s="19">
        <f>G31</f>
        <v>801</v>
      </c>
      <c r="I32" s="4"/>
      <c r="J32" s="4"/>
      <c r="K32" s="4"/>
      <c r="L32" s="4"/>
    </row>
    <row r="33" spans="1:13" ht="9" customHeight="1" x14ac:dyDescent="0.2">
      <c r="A33" s="14"/>
      <c r="B33" s="124"/>
      <c r="C33" s="124"/>
      <c r="D33" s="125"/>
      <c r="E33" s="20"/>
      <c r="F33" s="39"/>
      <c r="G33" s="16"/>
    </row>
    <row r="34" spans="1:13" s="40" customFormat="1" x14ac:dyDescent="0.2">
      <c r="A34" s="37" t="s">
        <v>13</v>
      </c>
      <c r="B34" s="114" t="s">
        <v>56</v>
      </c>
      <c r="C34" s="114"/>
      <c r="D34" s="115"/>
      <c r="E34" s="38" t="s">
        <v>18</v>
      </c>
      <c r="F34" s="39"/>
      <c r="G34" s="56">
        <f>1.8*870.4</f>
        <v>1566.72</v>
      </c>
      <c r="I34" s="4"/>
      <c r="J34" s="4"/>
      <c r="K34" s="4"/>
      <c r="L34" s="50"/>
    </row>
    <row r="35" spans="1:13" s="40" customFormat="1" ht="14.25" customHeight="1" x14ac:dyDescent="0.2">
      <c r="A35" s="37"/>
      <c r="B35" s="158" t="s">
        <v>111</v>
      </c>
      <c r="C35" s="159"/>
      <c r="D35" s="160"/>
      <c r="E35" s="38"/>
      <c r="F35" s="39"/>
      <c r="G35" s="56"/>
      <c r="I35" s="4"/>
      <c r="J35" s="4"/>
      <c r="K35" s="4"/>
      <c r="L35" s="50"/>
    </row>
    <row r="36" spans="1:13" s="40" customFormat="1" x14ac:dyDescent="0.2">
      <c r="A36" s="37" t="s">
        <v>14</v>
      </c>
      <c r="B36" s="114" t="s">
        <v>57</v>
      </c>
      <c r="C36" s="114"/>
      <c r="D36" s="115"/>
      <c r="E36" s="38" t="s">
        <v>18</v>
      </c>
      <c r="F36" s="39"/>
      <c r="G36" s="56">
        <f>2.3*870.4</f>
        <v>2001.9199999999998</v>
      </c>
      <c r="I36" s="4"/>
      <c r="J36" s="4"/>
      <c r="K36" s="4"/>
      <c r="L36" s="50"/>
    </row>
    <row r="37" spans="1:13" s="40" customFormat="1" ht="14.25" customHeight="1" x14ac:dyDescent="0.2">
      <c r="A37" s="37" t="s">
        <v>15</v>
      </c>
      <c r="B37" s="114" t="s">
        <v>70</v>
      </c>
      <c r="C37" s="114"/>
      <c r="D37" s="115"/>
      <c r="E37" s="38" t="s">
        <v>18</v>
      </c>
      <c r="F37" s="39"/>
      <c r="G37" s="56">
        <f>1.19*870.4</f>
        <v>1035.7759999999998</v>
      </c>
      <c r="I37" s="4"/>
      <c r="J37" s="4"/>
      <c r="K37" s="4"/>
      <c r="L37" s="50"/>
    </row>
    <row r="38" spans="1:13" s="40" customFormat="1" ht="12.75" hidden="1" customHeight="1" x14ac:dyDescent="0.2">
      <c r="A38" s="37" t="s">
        <v>16</v>
      </c>
      <c r="B38" s="114" t="s">
        <v>41</v>
      </c>
      <c r="C38" s="114"/>
      <c r="D38" s="115"/>
      <c r="E38" s="38" t="s">
        <v>39</v>
      </c>
      <c r="F38" s="39"/>
      <c r="G38" s="52">
        <v>0</v>
      </c>
      <c r="I38" s="50"/>
      <c r="J38" s="50"/>
      <c r="K38" s="50"/>
      <c r="L38" s="50"/>
    </row>
    <row r="39" spans="1:13" s="3" customFormat="1" ht="13.5" thickBot="1" x14ac:dyDescent="0.25">
      <c r="A39" s="32"/>
      <c r="B39" s="122" t="s">
        <v>17</v>
      </c>
      <c r="C39" s="122"/>
      <c r="D39" s="123"/>
      <c r="E39" s="22"/>
      <c r="F39" s="22"/>
      <c r="G39" s="33">
        <f>G24+G28+G32+G34+G36+G37+G38</f>
        <v>6949.4160000000002</v>
      </c>
      <c r="H39" s="36"/>
      <c r="I39" s="50"/>
      <c r="J39" s="50"/>
      <c r="K39" s="50"/>
      <c r="L39" s="4"/>
    </row>
    <row r="40" spans="1:13" x14ac:dyDescent="0.2">
      <c r="A40" s="7"/>
      <c r="B40" s="7"/>
      <c r="C40" s="7"/>
      <c r="D40" s="7"/>
      <c r="E40" s="7"/>
      <c r="F40" s="7"/>
      <c r="G40" s="7"/>
      <c r="H40" s="4"/>
    </row>
    <row r="41" spans="1:13" x14ac:dyDescent="0.2">
      <c r="A41" s="7"/>
      <c r="B41" s="7"/>
      <c r="C41" s="7"/>
      <c r="D41" s="7"/>
      <c r="E41" s="7"/>
      <c r="F41" s="7"/>
      <c r="G41" s="7"/>
      <c r="H41" s="4"/>
    </row>
    <row r="42" spans="1:13" x14ac:dyDescent="0.2">
      <c r="A42" s="7"/>
      <c r="B42" s="7"/>
      <c r="C42" s="7"/>
      <c r="D42" s="7"/>
      <c r="E42" s="7"/>
      <c r="F42" s="7"/>
      <c r="G42" s="7"/>
      <c r="H42" s="4"/>
    </row>
    <row r="43" spans="1:13" s="4" customFormat="1" x14ac:dyDescent="0.2">
      <c r="A43" s="11" t="s">
        <v>26</v>
      </c>
      <c r="B43" s="11"/>
      <c r="C43" s="7" t="s">
        <v>42</v>
      </c>
      <c r="D43" s="23"/>
      <c r="E43" s="23"/>
      <c r="F43" s="7"/>
      <c r="G43" s="7" t="s">
        <v>43</v>
      </c>
      <c r="M43"/>
    </row>
    <row r="44" spans="1:13" s="4" customFormat="1" x14ac:dyDescent="0.2">
      <c r="A44" s="11"/>
      <c r="B44" s="11"/>
      <c r="C44" s="7"/>
      <c r="D44" s="24"/>
      <c r="E44" s="24"/>
      <c r="F44" s="7"/>
      <c r="G44" s="7"/>
      <c r="M44"/>
    </row>
    <row r="45" spans="1:13" s="4" customFormat="1" x14ac:dyDescent="0.2">
      <c r="A45" s="7"/>
      <c r="B45" s="7"/>
      <c r="C45" s="7" t="s">
        <v>27</v>
      </c>
      <c r="D45" s="7"/>
      <c r="E45" s="24"/>
      <c r="F45" s="24"/>
      <c r="G45" s="7"/>
      <c r="H45"/>
      <c r="M45"/>
    </row>
    <row r="46" spans="1:13" s="4" customFormat="1" ht="13.5" customHeight="1" x14ac:dyDescent="0.2">
      <c r="A46" s="7"/>
      <c r="B46" s="7"/>
      <c r="C46" s="7"/>
      <c r="D46" s="7"/>
      <c r="E46" s="7"/>
      <c r="F46" s="7"/>
      <c r="G46" s="7"/>
      <c r="H46"/>
    </row>
    <row r="47" spans="1:13" s="4" customFormat="1" x14ac:dyDescent="0.2">
      <c r="A47" s="11" t="s">
        <v>37</v>
      </c>
      <c r="B47" s="7"/>
      <c r="C47" s="7" t="s">
        <v>52</v>
      </c>
      <c r="D47" s="23"/>
      <c r="E47" s="23"/>
      <c r="F47" s="23"/>
      <c r="G47" s="55"/>
      <c r="H47" s="58"/>
    </row>
    <row r="48" spans="1:13" s="4" customFormat="1" ht="11.25" x14ac:dyDescent="0.2">
      <c r="H48" s="44"/>
    </row>
    <row r="49" s="4" customFormat="1" ht="11.25" x14ac:dyDescent="0.2"/>
    <row r="50" s="4" customFormat="1" ht="11.25" x14ac:dyDescent="0.2"/>
  </sheetData>
  <mergeCells count="39">
    <mergeCell ref="B34:D34"/>
    <mergeCell ref="B36:D36"/>
    <mergeCell ref="B37:D37"/>
    <mergeCell ref="B38:D38"/>
    <mergeCell ref="B39:D39"/>
    <mergeCell ref="B35:D35"/>
    <mergeCell ref="B33:D33"/>
    <mergeCell ref="A19:G19"/>
    <mergeCell ref="B22:D22"/>
    <mergeCell ref="B23:D23"/>
    <mergeCell ref="B24:D24"/>
    <mergeCell ref="B25:D25"/>
    <mergeCell ref="B26:D26"/>
    <mergeCell ref="B28:D28"/>
    <mergeCell ref="B29:D29"/>
    <mergeCell ref="B30:D30"/>
    <mergeCell ref="B32:D32"/>
    <mergeCell ref="B27:D27"/>
    <mergeCell ref="B31:D31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C14:E14"/>
    <mergeCell ref="F14:G14"/>
    <mergeCell ref="A15:G15"/>
    <mergeCell ref="A16:G16"/>
    <mergeCell ref="A17:G17"/>
    <mergeCell ref="A1:D1"/>
    <mergeCell ref="E1:G1"/>
    <mergeCell ref="A2:C2"/>
    <mergeCell ref="D2:G2"/>
    <mergeCell ref="A3:C3"/>
    <mergeCell ref="D3:G3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A13" workbookViewId="0">
      <selection activeCell="A35" sqref="A35:XFD37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50" t="s">
        <v>44</v>
      </c>
      <c r="B1" s="151"/>
      <c r="C1" s="151"/>
      <c r="D1" s="151"/>
      <c r="E1" s="152" t="s">
        <v>48</v>
      </c>
      <c r="F1" s="152"/>
      <c r="G1" s="152"/>
      <c r="L1" s="51"/>
      <c r="M1" s="4"/>
    </row>
    <row r="2" spans="1:13" ht="15" x14ac:dyDescent="0.2">
      <c r="A2" s="153" t="s">
        <v>45</v>
      </c>
      <c r="B2" s="153"/>
      <c r="C2" s="153"/>
      <c r="D2" s="154" t="s">
        <v>49</v>
      </c>
      <c r="E2" s="154"/>
      <c r="F2" s="154"/>
      <c r="G2" s="154"/>
      <c r="L2" s="51"/>
      <c r="M2" s="4"/>
    </row>
    <row r="3" spans="1:13" ht="15" x14ac:dyDescent="0.2">
      <c r="A3" s="153" t="s">
        <v>46</v>
      </c>
      <c r="B3" s="153"/>
      <c r="C3" s="153"/>
      <c r="D3" s="154" t="s">
        <v>50</v>
      </c>
      <c r="E3" s="154"/>
      <c r="F3" s="154"/>
      <c r="G3" s="154"/>
      <c r="L3" s="51"/>
      <c r="M3" s="4"/>
    </row>
    <row r="4" spans="1:13" ht="15.75" thickBot="1" x14ac:dyDescent="0.25">
      <c r="A4" s="139" t="s">
        <v>47</v>
      </c>
      <c r="B4" s="139"/>
      <c r="C4" s="139"/>
      <c r="D4" s="140" t="s">
        <v>51</v>
      </c>
      <c r="E4" s="140"/>
      <c r="F4" s="140"/>
      <c r="G4" s="140"/>
      <c r="L4" s="51"/>
      <c r="M4" s="4"/>
    </row>
    <row r="5" spans="1:13" ht="28.5" customHeight="1" thickTop="1" x14ac:dyDescent="0.2">
      <c r="A5" s="141" t="s">
        <v>29</v>
      </c>
      <c r="B5" s="142"/>
      <c r="C5" s="21" t="s">
        <v>31</v>
      </c>
      <c r="E5" s="24"/>
    </row>
    <row r="6" spans="1:13" ht="25.5" customHeight="1" x14ac:dyDescent="0.2">
      <c r="A6" s="143" t="s">
        <v>30</v>
      </c>
      <c r="B6" s="144"/>
      <c r="C6" s="31" t="s">
        <v>40</v>
      </c>
      <c r="E6" s="26"/>
    </row>
    <row r="7" spans="1:13" x14ac:dyDescent="0.2">
      <c r="A7" s="145" t="s">
        <v>28</v>
      </c>
      <c r="B7" s="146"/>
      <c r="C7" s="21" t="s">
        <v>108</v>
      </c>
      <c r="E7" s="24"/>
      <c r="F7" s="27"/>
    </row>
    <row r="8" spans="1:13" x14ac:dyDescent="0.2">
      <c r="A8" s="29"/>
      <c r="B8" s="30"/>
      <c r="C8" s="30"/>
      <c r="D8" s="24"/>
      <c r="E8" s="28" t="s">
        <v>34</v>
      </c>
      <c r="F8" s="63" t="s">
        <v>32</v>
      </c>
      <c r="G8" s="54" t="s">
        <v>53</v>
      </c>
    </row>
    <row r="9" spans="1:13" x14ac:dyDescent="0.2">
      <c r="A9" s="29"/>
      <c r="B9" s="30"/>
      <c r="C9" s="30"/>
      <c r="D9" s="24"/>
      <c r="E9" s="25"/>
      <c r="F9" s="63" t="s">
        <v>33</v>
      </c>
      <c r="G9" s="53">
        <v>41887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47" t="s">
        <v>19</v>
      </c>
      <c r="E11" s="147" t="s">
        <v>20</v>
      </c>
      <c r="F11" s="149" t="s">
        <v>21</v>
      </c>
      <c r="G11" s="149"/>
    </row>
    <row r="12" spans="1:13" x14ac:dyDescent="0.2">
      <c r="A12" s="6"/>
      <c r="B12" s="7"/>
      <c r="C12" s="7"/>
      <c r="D12" s="148"/>
      <c r="E12" s="148"/>
      <c r="F12" s="9" t="s">
        <v>22</v>
      </c>
      <c r="G12" s="9" t="s">
        <v>23</v>
      </c>
    </row>
    <row r="13" spans="1:13" ht="15" customHeight="1" x14ac:dyDescent="0.2">
      <c r="A13" s="7"/>
      <c r="B13" s="7"/>
      <c r="C13" s="7"/>
      <c r="D13" s="42">
        <v>4</v>
      </c>
      <c r="E13" s="10">
        <v>42855</v>
      </c>
      <c r="F13" s="10">
        <v>42826</v>
      </c>
      <c r="G13" s="10">
        <v>42855</v>
      </c>
    </row>
    <row r="14" spans="1:13" x14ac:dyDescent="0.2">
      <c r="A14" s="7"/>
      <c r="B14" s="7"/>
      <c r="C14" s="131" t="s">
        <v>38</v>
      </c>
      <c r="D14" s="131"/>
      <c r="E14" s="131"/>
      <c r="F14" s="132">
        <f>G41</f>
        <v>30035.415999999997</v>
      </c>
      <c r="G14" s="132"/>
    </row>
    <row r="15" spans="1:13" ht="14.25" customHeight="1" x14ac:dyDescent="0.2">
      <c r="A15" s="133" t="s">
        <v>35</v>
      </c>
      <c r="B15" s="133"/>
      <c r="C15" s="133"/>
      <c r="D15" s="133" t="s">
        <v>35</v>
      </c>
      <c r="E15" s="133"/>
      <c r="F15" s="133"/>
      <c r="G15" s="133"/>
    </row>
    <row r="16" spans="1:13" ht="11.25" customHeight="1" x14ac:dyDescent="0.2">
      <c r="A16" s="133" t="s">
        <v>36</v>
      </c>
      <c r="B16" s="133"/>
      <c r="C16" s="133"/>
      <c r="D16" s="133"/>
      <c r="E16" s="133"/>
      <c r="F16" s="133"/>
      <c r="G16" s="133"/>
      <c r="H16" s="62"/>
      <c r="I16" s="48"/>
      <c r="J16" s="48"/>
    </row>
    <row r="17" spans="1:12" x14ac:dyDescent="0.2">
      <c r="A17" s="133" t="s">
        <v>55</v>
      </c>
      <c r="B17" s="133"/>
      <c r="C17" s="133"/>
      <c r="D17" s="133"/>
      <c r="E17" s="133"/>
      <c r="F17" s="133"/>
      <c r="G17" s="133"/>
      <c r="H17" s="138"/>
      <c r="I17" s="138"/>
      <c r="J17" s="138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48"/>
      <c r="J18" s="48"/>
    </row>
    <row r="19" spans="1:12" x14ac:dyDescent="0.2">
      <c r="A19" s="134" t="s">
        <v>12</v>
      </c>
      <c r="B19" s="134"/>
      <c r="C19" s="134"/>
      <c r="D19" s="134"/>
      <c r="E19" s="134"/>
      <c r="F19" s="134"/>
      <c r="G19" s="134"/>
      <c r="H19" s="62"/>
      <c r="I19" s="48"/>
      <c r="J19" s="4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35" customFormat="1" ht="34.5" thickBot="1" x14ac:dyDescent="0.25">
      <c r="A22" s="45" t="s">
        <v>0</v>
      </c>
      <c r="B22" s="135" t="s">
        <v>1</v>
      </c>
      <c r="C22" s="135"/>
      <c r="D22" s="135"/>
      <c r="E22" s="61" t="s">
        <v>2</v>
      </c>
      <c r="F22" s="61" t="s">
        <v>25</v>
      </c>
      <c r="G22" s="47" t="s">
        <v>3</v>
      </c>
      <c r="I22" s="49"/>
      <c r="J22" s="49"/>
      <c r="K22" s="49"/>
      <c r="L22" s="49"/>
    </row>
    <row r="23" spans="1:12" x14ac:dyDescent="0.2">
      <c r="A23" s="34" t="s">
        <v>24</v>
      </c>
      <c r="B23" s="136" t="s">
        <v>4</v>
      </c>
      <c r="C23" s="136"/>
      <c r="D23" s="137"/>
      <c r="E23" s="15"/>
      <c r="F23" s="15"/>
      <c r="G23" s="12"/>
    </row>
    <row r="24" spans="1:12" s="3" customFormat="1" x14ac:dyDescent="0.2">
      <c r="A24" s="17"/>
      <c r="B24" s="129" t="s">
        <v>5</v>
      </c>
      <c r="C24" s="129"/>
      <c r="D24" s="130"/>
      <c r="E24" s="18"/>
      <c r="F24" s="41"/>
      <c r="G24" s="19">
        <v>0</v>
      </c>
      <c r="I24" s="4"/>
      <c r="J24" s="4"/>
      <c r="K24" s="4"/>
      <c r="L24" s="4"/>
    </row>
    <row r="25" spans="1:12" ht="9" customHeight="1" x14ac:dyDescent="0.2">
      <c r="A25" s="14"/>
      <c r="B25" s="124"/>
      <c r="C25" s="124"/>
      <c r="D25" s="125"/>
      <c r="E25" s="20"/>
      <c r="F25" s="39"/>
      <c r="G25" s="16"/>
    </row>
    <row r="26" spans="1:12" x14ac:dyDescent="0.2">
      <c r="A26" s="14" t="s">
        <v>6</v>
      </c>
      <c r="B26" s="124" t="s">
        <v>7</v>
      </c>
      <c r="C26" s="124"/>
      <c r="D26" s="125"/>
      <c r="E26" s="20"/>
      <c r="F26" s="39"/>
      <c r="G26" s="16"/>
    </row>
    <row r="27" spans="1:12" x14ac:dyDescent="0.2">
      <c r="A27" s="14" t="s">
        <v>59</v>
      </c>
      <c r="B27" s="116" t="s">
        <v>116</v>
      </c>
      <c r="C27" s="117"/>
      <c r="D27" s="118"/>
      <c r="E27" s="20">
        <v>1</v>
      </c>
      <c r="F27" s="39">
        <v>3741</v>
      </c>
      <c r="G27" s="16">
        <f>F27*E27</f>
        <v>3741</v>
      </c>
    </row>
    <row r="28" spans="1:12" s="3" customFormat="1" x14ac:dyDescent="0.2">
      <c r="A28" s="17"/>
      <c r="B28" s="129" t="s">
        <v>8</v>
      </c>
      <c r="C28" s="129"/>
      <c r="D28" s="130"/>
      <c r="E28" s="18"/>
      <c r="F28" s="41"/>
      <c r="G28" s="19">
        <f>G27</f>
        <v>3741</v>
      </c>
      <c r="I28" s="4"/>
      <c r="J28" s="4"/>
      <c r="K28" s="4"/>
      <c r="L28" s="4"/>
    </row>
    <row r="29" spans="1:12" ht="12" customHeight="1" x14ac:dyDescent="0.2">
      <c r="A29" s="14"/>
      <c r="B29" s="124"/>
      <c r="C29" s="124"/>
      <c r="D29" s="125"/>
      <c r="E29" s="20"/>
      <c r="F29" s="39"/>
      <c r="G29" s="16"/>
    </row>
    <row r="30" spans="1:12" x14ac:dyDescent="0.2">
      <c r="A30" s="14" t="s">
        <v>9</v>
      </c>
      <c r="B30" s="124" t="s">
        <v>10</v>
      </c>
      <c r="C30" s="124"/>
      <c r="D30" s="125"/>
      <c r="E30" s="20"/>
      <c r="F30" s="39"/>
      <c r="G30" s="16"/>
    </row>
    <row r="31" spans="1:12" x14ac:dyDescent="0.2">
      <c r="A31" s="14" t="s">
        <v>61</v>
      </c>
      <c r="B31" s="116" t="s">
        <v>117</v>
      </c>
      <c r="C31" s="117"/>
      <c r="D31" s="118"/>
      <c r="E31" s="20">
        <v>1</v>
      </c>
      <c r="F31" s="39">
        <v>21690</v>
      </c>
      <c r="G31" s="16">
        <f>F31*E31</f>
        <v>21690</v>
      </c>
    </row>
    <row r="32" spans="1:12" s="3" customFormat="1" ht="14.25" customHeight="1" x14ac:dyDescent="0.2">
      <c r="A32" s="17"/>
      <c r="B32" s="129" t="s">
        <v>11</v>
      </c>
      <c r="C32" s="129"/>
      <c r="D32" s="130"/>
      <c r="E32" s="18"/>
      <c r="F32" s="41"/>
      <c r="G32" s="19">
        <f>G31</f>
        <v>21690</v>
      </c>
      <c r="I32" s="4"/>
      <c r="J32" s="4"/>
      <c r="K32" s="4"/>
      <c r="L32" s="4"/>
    </row>
    <row r="33" spans="1:13" ht="12.75" customHeight="1" x14ac:dyDescent="0.2">
      <c r="A33" s="14"/>
      <c r="B33" s="124"/>
      <c r="C33" s="124"/>
      <c r="D33" s="125"/>
      <c r="E33" s="20"/>
      <c r="F33" s="39"/>
      <c r="G33" s="16"/>
    </row>
    <row r="34" spans="1:13" s="40" customFormat="1" ht="14.25" customHeight="1" x14ac:dyDescent="0.2">
      <c r="A34" s="37" t="s">
        <v>13</v>
      </c>
      <c r="B34" s="114" t="s">
        <v>56</v>
      </c>
      <c r="C34" s="114"/>
      <c r="D34" s="115"/>
      <c r="E34" s="38" t="s">
        <v>18</v>
      </c>
      <c r="F34" s="39"/>
      <c r="G34" s="56">
        <f>1.8*870.4</f>
        <v>1566.72</v>
      </c>
      <c r="I34" s="4"/>
      <c r="J34" s="4"/>
      <c r="K34" s="4"/>
      <c r="L34" s="50"/>
    </row>
    <row r="35" spans="1:13" s="40" customFormat="1" ht="14.25" customHeight="1" x14ac:dyDescent="0.2">
      <c r="A35" s="37"/>
      <c r="B35" s="158" t="s">
        <v>113</v>
      </c>
      <c r="C35" s="159"/>
      <c r="D35" s="160"/>
      <c r="E35" s="38"/>
      <c r="F35" s="39"/>
      <c r="G35" s="56"/>
      <c r="I35" s="4"/>
      <c r="J35" s="4"/>
      <c r="K35" s="4"/>
      <c r="L35" s="50"/>
    </row>
    <row r="36" spans="1:13" s="40" customFormat="1" ht="14.25" customHeight="1" x14ac:dyDescent="0.2">
      <c r="A36" s="37"/>
      <c r="B36" s="158" t="s">
        <v>114</v>
      </c>
      <c r="C36" s="159"/>
      <c r="D36" s="160"/>
      <c r="E36" s="38"/>
      <c r="F36" s="39"/>
      <c r="G36" s="56"/>
      <c r="I36" s="4"/>
      <c r="J36" s="4"/>
      <c r="K36" s="4"/>
      <c r="L36" s="50"/>
    </row>
    <row r="37" spans="1:13" s="40" customFormat="1" ht="14.25" customHeight="1" x14ac:dyDescent="0.2">
      <c r="A37" s="37"/>
      <c r="B37" s="158" t="s">
        <v>115</v>
      </c>
      <c r="C37" s="159"/>
      <c r="D37" s="160"/>
      <c r="E37" s="38"/>
      <c r="F37" s="39"/>
      <c r="G37" s="56"/>
      <c r="I37" s="4"/>
      <c r="J37" s="4"/>
      <c r="K37" s="4"/>
      <c r="L37" s="50"/>
    </row>
    <row r="38" spans="1:13" s="40" customFormat="1" ht="14.25" customHeight="1" x14ac:dyDescent="0.2">
      <c r="A38" s="37" t="s">
        <v>14</v>
      </c>
      <c r="B38" s="114" t="s">
        <v>57</v>
      </c>
      <c r="C38" s="114"/>
      <c r="D38" s="115"/>
      <c r="E38" s="38" t="s">
        <v>18</v>
      </c>
      <c r="F38" s="39"/>
      <c r="G38" s="56">
        <f>2.3*870.4</f>
        <v>2001.9199999999998</v>
      </c>
      <c r="I38" s="4"/>
      <c r="J38" s="4"/>
      <c r="K38" s="4"/>
      <c r="L38" s="50"/>
    </row>
    <row r="39" spans="1:13" s="40" customFormat="1" ht="14.25" customHeight="1" x14ac:dyDescent="0.2">
      <c r="A39" s="37" t="s">
        <v>15</v>
      </c>
      <c r="B39" s="114" t="s">
        <v>70</v>
      </c>
      <c r="C39" s="114"/>
      <c r="D39" s="115"/>
      <c r="E39" s="38" t="s">
        <v>18</v>
      </c>
      <c r="F39" s="39"/>
      <c r="G39" s="56">
        <f>1.19*870.4</f>
        <v>1035.7759999999998</v>
      </c>
      <c r="I39" s="4"/>
      <c r="J39" s="4"/>
      <c r="K39" s="4"/>
      <c r="L39" s="50"/>
    </row>
    <row r="40" spans="1:13" s="40" customFormat="1" ht="12.75" hidden="1" customHeight="1" x14ac:dyDescent="0.2">
      <c r="A40" s="37" t="s">
        <v>16</v>
      </c>
      <c r="B40" s="114" t="s">
        <v>41</v>
      </c>
      <c r="C40" s="114"/>
      <c r="D40" s="115"/>
      <c r="E40" s="38" t="s">
        <v>39</v>
      </c>
      <c r="F40" s="39"/>
      <c r="G40" s="52">
        <v>0</v>
      </c>
      <c r="I40" s="50"/>
      <c r="J40" s="50"/>
      <c r="K40" s="50"/>
      <c r="L40" s="50"/>
    </row>
    <row r="41" spans="1:13" s="3" customFormat="1" ht="13.5" thickBot="1" x14ac:dyDescent="0.25">
      <c r="A41" s="32"/>
      <c r="B41" s="122" t="s">
        <v>17</v>
      </c>
      <c r="C41" s="122"/>
      <c r="D41" s="123"/>
      <c r="E41" s="22"/>
      <c r="F41" s="22"/>
      <c r="G41" s="33">
        <f>G24+G28+G32+G34+G38+G39+G40</f>
        <v>30035.415999999997</v>
      </c>
      <c r="H41" s="36"/>
      <c r="I41" s="50"/>
      <c r="J41" s="50"/>
      <c r="K41" s="50"/>
      <c r="L41" s="4"/>
    </row>
    <row r="42" spans="1:13" x14ac:dyDescent="0.2">
      <c r="A42" s="7"/>
      <c r="B42" s="7"/>
      <c r="C42" s="7"/>
      <c r="D42" s="7"/>
      <c r="E42" s="7"/>
      <c r="F42" s="7"/>
      <c r="G42" s="7"/>
      <c r="H42" s="4"/>
    </row>
    <row r="43" spans="1:13" x14ac:dyDescent="0.2">
      <c r="A43" s="7"/>
      <c r="B43" s="7"/>
      <c r="C43" s="7"/>
      <c r="D43" s="7"/>
      <c r="E43" s="7"/>
      <c r="F43" s="7"/>
      <c r="G43" s="7"/>
      <c r="H43" s="4"/>
    </row>
    <row r="44" spans="1:13" x14ac:dyDescent="0.2">
      <c r="A44" s="7"/>
      <c r="B44" s="7"/>
      <c r="C44" s="7"/>
      <c r="D44" s="7"/>
      <c r="E44" s="7"/>
      <c r="F44" s="7"/>
      <c r="G44" s="7"/>
      <c r="H44" s="4"/>
    </row>
    <row r="45" spans="1:13" s="4" customFormat="1" x14ac:dyDescent="0.2">
      <c r="A45" s="11" t="s">
        <v>26</v>
      </c>
      <c r="B45" s="11"/>
      <c r="C45" s="7" t="s">
        <v>42</v>
      </c>
      <c r="D45" s="23"/>
      <c r="E45" s="23"/>
      <c r="F45" s="7"/>
      <c r="G45" s="7" t="s">
        <v>43</v>
      </c>
      <c r="M45"/>
    </row>
    <row r="46" spans="1:13" s="4" customFormat="1" x14ac:dyDescent="0.2">
      <c r="A46" s="11"/>
      <c r="B46" s="11"/>
      <c r="C46" s="7"/>
      <c r="D46" s="24"/>
      <c r="E46" s="24"/>
      <c r="F46" s="7"/>
      <c r="G46" s="7"/>
      <c r="M46"/>
    </row>
    <row r="47" spans="1:13" s="4" customFormat="1" x14ac:dyDescent="0.2">
      <c r="A47" s="7"/>
      <c r="B47" s="7"/>
      <c r="C47" s="7" t="s">
        <v>27</v>
      </c>
      <c r="D47" s="7"/>
      <c r="E47" s="24"/>
      <c r="F47" s="24"/>
      <c r="G47" s="7"/>
      <c r="H47"/>
      <c r="M47"/>
    </row>
    <row r="48" spans="1:13" s="4" customFormat="1" ht="13.5" customHeight="1" x14ac:dyDescent="0.2">
      <c r="A48" s="7"/>
      <c r="B48" s="7"/>
      <c r="C48" s="7"/>
      <c r="D48" s="7"/>
      <c r="E48" s="7"/>
      <c r="F48" s="7"/>
      <c r="G48" s="7"/>
      <c r="H48"/>
    </row>
    <row r="49" spans="1:8" s="4" customFormat="1" x14ac:dyDescent="0.2">
      <c r="A49" s="11" t="s">
        <v>37</v>
      </c>
      <c r="B49" s="7"/>
      <c r="C49" s="7" t="s">
        <v>52</v>
      </c>
      <c r="D49" s="23"/>
      <c r="E49" s="23"/>
      <c r="F49" s="23"/>
      <c r="G49" s="55"/>
      <c r="H49" s="64"/>
    </row>
    <row r="50" spans="1:8" s="4" customFormat="1" ht="11.25" x14ac:dyDescent="0.2">
      <c r="H50" s="44"/>
    </row>
    <row r="51" spans="1:8" s="4" customFormat="1" ht="11.25" x14ac:dyDescent="0.2"/>
    <row r="52" spans="1:8" s="4" customFormat="1" ht="11.25" x14ac:dyDescent="0.2"/>
  </sheetData>
  <mergeCells count="41">
    <mergeCell ref="B30:D30"/>
    <mergeCell ref="B32:D32"/>
    <mergeCell ref="B33:D33"/>
    <mergeCell ref="B38:D38"/>
    <mergeCell ref="B39:D39"/>
    <mergeCell ref="B40:D40"/>
    <mergeCell ref="B41:D41"/>
    <mergeCell ref="B34:D34"/>
    <mergeCell ref="B35:D35"/>
    <mergeCell ref="B36:D36"/>
    <mergeCell ref="B37:D37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C14:E14"/>
    <mergeCell ref="F14:G14"/>
    <mergeCell ref="A15:G15"/>
    <mergeCell ref="A16:G16"/>
    <mergeCell ref="A17:G17"/>
    <mergeCell ref="B27:D27"/>
    <mergeCell ref="B31:D31"/>
    <mergeCell ref="A1:D1"/>
    <mergeCell ref="E1:G1"/>
    <mergeCell ref="A2:C2"/>
    <mergeCell ref="D2:G2"/>
    <mergeCell ref="A3:C3"/>
    <mergeCell ref="D3:G3"/>
    <mergeCell ref="B26:D26"/>
    <mergeCell ref="A19:G19"/>
    <mergeCell ref="B22:D22"/>
    <mergeCell ref="B23:D23"/>
    <mergeCell ref="B24:D24"/>
    <mergeCell ref="B25:D25"/>
    <mergeCell ref="B28:D28"/>
    <mergeCell ref="B29:D29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10" zoomScaleNormal="100" workbookViewId="0">
      <selection activeCell="A32" sqref="A32:XFD32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50" t="s">
        <v>44</v>
      </c>
      <c r="B1" s="151"/>
      <c r="C1" s="151"/>
      <c r="D1" s="151"/>
      <c r="E1" s="152" t="s">
        <v>48</v>
      </c>
      <c r="F1" s="152"/>
      <c r="G1" s="152"/>
      <c r="L1" s="51"/>
      <c r="M1" s="4"/>
    </row>
    <row r="2" spans="1:13" ht="15" x14ac:dyDescent="0.2">
      <c r="A2" s="153" t="s">
        <v>45</v>
      </c>
      <c r="B2" s="153"/>
      <c r="C2" s="153"/>
      <c r="D2" s="154" t="s">
        <v>49</v>
      </c>
      <c r="E2" s="154"/>
      <c r="F2" s="154"/>
      <c r="G2" s="154"/>
      <c r="L2" s="51"/>
      <c r="M2" s="4"/>
    </row>
    <row r="3" spans="1:13" ht="15" x14ac:dyDescent="0.2">
      <c r="A3" s="153" t="s">
        <v>46</v>
      </c>
      <c r="B3" s="153"/>
      <c r="C3" s="153"/>
      <c r="D3" s="154" t="s">
        <v>50</v>
      </c>
      <c r="E3" s="154"/>
      <c r="F3" s="154"/>
      <c r="G3" s="154"/>
      <c r="L3" s="51"/>
      <c r="M3" s="4"/>
    </row>
    <row r="4" spans="1:13" ht="15.75" thickBot="1" x14ac:dyDescent="0.25">
      <c r="A4" s="139" t="s">
        <v>47</v>
      </c>
      <c r="B4" s="139"/>
      <c r="C4" s="139"/>
      <c r="D4" s="140" t="s">
        <v>51</v>
      </c>
      <c r="E4" s="140"/>
      <c r="F4" s="140"/>
      <c r="G4" s="140"/>
      <c r="L4" s="51"/>
      <c r="M4" s="4"/>
    </row>
    <row r="5" spans="1:13" ht="28.5" customHeight="1" thickTop="1" x14ac:dyDescent="0.2">
      <c r="A5" s="141" t="s">
        <v>29</v>
      </c>
      <c r="B5" s="142"/>
      <c r="C5" s="21" t="s">
        <v>31</v>
      </c>
      <c r="E5" s="24"/>
    </row>
    <row r="6" spans="1:13" ht="25.5" customHeight="1" x14ac:dyDescent="0.2">
      <c r="A6" s="143" t="s">
        <v>30</v>
      </c>
      <c r="B6" s="144"/>
      <c r="C6" s="31" t="s">
        <v>40</v>
      </c>
      <c r="E6" s="26"/>
    </row>
    <row r="7" spans="1:13" x14ac:dyDescent="0.2">
      <c r="A7" s="145" t="s">
        <v>28</v>
      </c>
      <c r="B7" s="146"/>
      <c r="C7" s="21" t="s">
        <v>108</v>
      </c>
      <c r="E7" s="24"/>
      <c r="F7" s="27"/>
    </row>
    <row r="8" spans="1:13" x14ac:dyDescent="0.2">
      <c r="A8" s="29"/>
      <c r="B8" s="30"/>
      <c r="C8" s="30"/>
      <c r="D8" s="24"/>
      <c r="E8" s="28" t="s">
        <v>34</v>
      </c>
      <c r="F8" s="65" t="s">
        <v>32</v>
      </c>
      <c r="G8" s="54" t="s">
        <v>53</v>
      </c>
    </row>
    <row r="9" spans="1:13" x14ac:dyDescent="0.2">
      <c r="A9" s="29"/>
      <c r="B9" s="30"/>
      <c r="C9" s="30"/>
      <c r="D9" s="24"/>
      <c r="E9" s="25"/>
      <c r="F9" s="65" t="s">
        <v>33</v>
      </c>
      <c r="G9" s="53">
        <v>41887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47" t="s">
        <v>19</v>
      </c>
      <c r="E11" s="147" t="s">
        <v>20</v>
      </c>
      <c r="F11" s="149" t="s">
        <v>21</v>
      </c>
      <c r="G11" s="149"/>
    </row>
    <row r="12" spans="1:13" x14ac:dyDescent="0.2">
      <c r="A12" s="6"/>
      <c r="B12" s="7"/>
      <c r="C12" s="7"/>
      <c r="D12" s="148"/>
      <c r="E12" s="148"/>
      <c r="F12" s="9" t="s">
        <v>22</v>
      </c>
      <c r="G12" s="9" t="s">
        <v>23</v>
      </c>
    </row>
    <row r="13" spans="1:13" ht="15" customHeight="1" x14ac:dyDescent="0.2">
      <c r="A13" s="7"/>
      <c r="B13" s="7"/>
      <c r="C13" s="7"/>
      <c r="D13" s="42">
        <v>5</v>
      </c>
      <c r="E13" s="10">
        <v>42886</v>
      </c>
      <c r="F13" s="10">
        <v>42856</v>
      </c>
      <c r="G13" s="10">
        <v>42886</v>
      </c>
    </row>
    <row r="14" spans="1:13" x14ac:dyDescent="0.2">
      <c r="A14" s="7"/>
      <c r="B14" s="7"/>
      <c r="C14" s="131" t="s">
        <v>38</v>
      </c>
      <c r="D14" s="131"/>
      <c r="E14" s="131"/>
      <c r="F14" s="132">
        <f>G39</f>
        <v>5954.4160000000002</v>
      </c>
      <c r="G14" s="132"/>
    </row>
    <row r="15" spans="1:13" ht="14.25" customHeight="1" x14ac:dyDescent="0.2">
      <c r="A15" s="133" t="s">
        <v>35</v>
      </c>
      <c r="B15" s="133"/>
      <c r="C15" s="133"/>
      <c r="D15" s="133" t="s">
        <v>35</v>
      </c>
      <c r="E15" s="133"/>
      <c r="F15" s="133"/>
      <c r="G15" s="133"/>
    </row>
    <row r="16" spans="1:13" ht="11.25" customHeight="1" x14ac:dyDescent="0.2">
      <c r="A16" s="133" t="s">
        <v>36</v>
      </c>
      <c r="B16" s="133"/>
      <c r="C16" s="133"/>
      <c r="D16" s="133"/>
      <c r="E16" s="133"/>
      <c r="F16" s="133"/>
      <c r="G16" s="133"/>
      <c r="H16" s="67"/>
      <c r="I16" s="48"/>
      <c r="J16" s="48"/>
    </row>
    <row r="17" spans="1:12" x14ac:dyDescent="0.2">
      <c r="A17" s="133" t="s">
        <v>55</v>
      </c>
      <c r="B17" s="133"/>
      <c r="C17" s="133"/>
      <c r="D17" s="133"/>
      <c r="E17" s="133"/>
      <c r="F17" s="133"/>
      <c r="G17" s="133"/>
      <c r="H17" s="138"/>
      <c r="I17" s="138"/>
      <c r="J17" s="138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48"/>
      <c r="J18" s="48"/>
    </row>
    <row r="19" spans="1:12" x14ac:dyDescent="0.2">
      <c r="A19" s="134" t="s">
        <v>12</v>
      </c>
      <c r="B19" s="134"/>
      <c r="C19" s="134"/>
      <c r="D19" s="134"/>
      <c r="E19" s="134"/>
      <c r="F19" s="134"/>
      <c r="G19" s="134"/>
      <c r="H19" s="67"/>
      <c r="I19" s="48"/>
      <c r="J19" s="4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35" customFormat="1" ht="34.5" thickBot="1" x14ac:dyDescent="0.25">
      <c r="A22" s="45" t="s">
        <v>0</v>
      </c>
      <c r="B22" s="135" t="s">
        <v>1</v>
      </c>
      <c r="C22" s="135"/>
      <c r="D22" s="135"/>
      <c r="E22" s="68" t="s">
        <v>2</v>
      </c>
      <c r="F22" s="68" t="s">
        <v>25</v>
      </c>
      <c r="G22" s="47" t="s">
        <v>3</v>
      </c>
      <c r="I22" s="49"/>
      <c r="J22" s="49"/>
      <c r="K22" s="49"/>
      <c r="L22" s="49"/>
    </row>
    <row r="23" spans="1:12" x14ac:dyDescent="0.2">
      <c r="A23" s="34" t="s">
        <v>24</v>
      </c>
      <c r="B23" s="136" t="s">
        <v>4</v>
      </c>
      <c r="C23" s="136"/>
      <c r="D23" s="137"/>
      <c r="E23" s="15"/>
      <c r="F23" s="15"/>
      <c r="G23" s="12"/>
    </row>
    <row r="24" spans="1:12" s="3" customFormat="1" x14ac:dyDescent="0.2">
      <c r="A24" s="17"/>
      <c r="B24" s="129" t="s">
        <v>5</v>
      </c>
      <c r="C24" s="129"/>
      <c r="D24" s="130"/>
      <c r="E24" s="18"/>
      <c r="F24" s="41"/>
      <c r="G24" s="19">
        <v>0</v>
      </c>
      <c r="I24" s="4"/>
      <c r="J24" s="4"/>
      <c r="K24" s="4"/>
      <c r="L24" s="4"/>
    </row>
    <row r="25" spans="1:12" ht="9" customHeight="1" x14ac:dyDescent="0.2">
      <c r="A25" s="14"/>
      <c r="B25" s="124"/>
      <c r="C25" s="124"/>
      <c r="D25" s="125"/>
      <c r="E25" s="20"/>
      <c r="F25" s="39"/>
      <c r="G25" s="16"/>
    </row>
    <row r="26" spans="1:12" x14ac:dyDescent="0.2">
      <c r="A26" s="14" t="s">
        <v>6</v>
      </c>
      <c r="B26" s="124" t="s">
        <v>7</v>
      </c>
      <c r="C26" s="124"/>
      <c r="D26" s="125"/>
      <c r="E26" s="20"/>
      <c r="F26" s="39"/>
      <c r="G26" s="16"/>
    </row>
    <row r="27" spans="1:12" ht="12.75" hidden="1" customHeight="1" x14ac:dyDescent="0.2">
      <c r="A27" s="14" t="s">
        <v>59</v>
      </c>
      <c r="B27" s="116" t="s">
        <v>60</v>
      </c>
      <c r="C27" s="117"/>
      <c r="D27" s="118"/>
      <c r="E27" s="20"/>
      <c r="F27" s="39"/>
      <c r="G27" s="16"/>
    </row>
    <row r="28" spans="1:12" s="3" customFormat="1" x14ac:dyDescent="0.2">
      <c r="A28" s="17"/>
      <c r="B28" s="129" t="s">
        <v>8</v>
      </c>
      <c r="C28" s="129"/>
      <c r="D28" s="130"/>
      <c r="E28" s="18"/>
      <c r="F28" s="41"/>
      <c r="G28" s="19">
        <f>G27</f>
        <v>0</v>
      </c>
      <c r="I28" s="4"/>
      <c r="J28" s="4"/>
      <c r="K28" s="4"/>
      <c r="L28" s="4"/>
    </row>
    <row r="29" spans="1:12" ht="12" customHeight="1" x14ac:dyDescent="0.2">
      <c r="A29" s="14"/>
      <c r="B29" s="124"/>
      <c r="C29" s="124"/>
      <c r="D29" s="125"/>
      <c r="E29" s="20"/>
      <c r="F29" s="39"/>
      <c r="G29" s="16"/>
    </row>
    <row r="30" spans="1:12" x14ac:dyDescent="0.2">
      <c r="A30" s="14" t="s">
        <v>9</v>
      </c>
      <c r="B30" s="124" t="s">
        <v>10</v>
      </c>
      <c r="C30" s="124"/>
      <c r="D30" s="125"/>
      <c r="E30" s="20"/>
      <c r="F30" s="39"/>
      <c r="G30" s="16"/>
    </row>
    <row r="31" spans="1:12" hidden="1" x14ac:dyDescent="0.2">
      <c r="A31" s="14" t="s">
        <v>61</v>
      </c>
      <c r="B31" s="116" t="s">
        <v>62</v>
      </c>
      <c r="C31" s="117"/>
      <c r="D31" s="118"/>
      <c r="E31" s="20"/>
      <c r="F31" s="39"/>
      <c r="G31" s="16"/>
    </row>
    <row r="32" spans="1:12" x14ac:dyDescent="0.2">
      <c r="A32" s="14" t="s">
        <v>61</v>
      </c>
      <c r="B32" s="116" t="s">
        <v>119</v>
      </c>
      <c r="C32" s="117"/>
      <c r="D32" s="118"/>
      <c r="E32" s="20">
        <v>1</v>
      </c>
      <c r="F32" s="39">
        <v>1350</v>
      </c>
      <c r="G32" s="16">
        <f>F32*E32</f>
        <v>1350</v>
      </c>
    </row>
    <row r="33" spans="1:13" s="3" customFormat="1" ht="14.25" customHeight="1" x14ac:dyDescent="0.2">
      <c r="A33" s="17"/>
      <c r="B33" s="129" t="s">
        <v>11</v>
      </c>
      <c r="C33" s="129"/>
      <c r="D33" s="130"/>
      <c r="E33" s="18"/>
      <c r="F33" s="41"/>
      <c r="G33" s="19">
        <f>G32</f>
        <v>1350</v>
      </c>
      <c r="I33" s="4"/>
      <c r="J33" s="4"/>
      <c r="K33" s="4"/>
      <c r="L33" s="4"/>
    </row>
    <row r="34" spans="1:13" ht="12.75" customHeight="1" x14ac:dyDescent="0.2">
      <c r="A34" s="14"/>
      <c r="B34" s="124"/>
      <c r="C34" s="124"/>
      <c r="D34" s="125"/>
      <c r="E34" s="20"/>
      <c r="F34" s="39"/>
      <c r="G34" s="16"/>
    </row>
    <row r="35" spans="1:13" s="40" customFormat="1" ht="14.25" customHeight="1" x14ac:dyDescent="0.2">
      <c r="A35" s="37" t="s">
        <v>13</v>
      </c>
      <c r="B35" s="114" t="s">
        <v>56</v>
      </c>
      <c r="C35" s="114"/>
      <c r="D35" s="115"/>
      <c r="E35" s="38" t="s">
        <v>18</v>
      </c>
      <c r="F35" s="39"/>
      <c r="G35" s="56">
        <f>1.8*870.4</f>
        <v>1566.72</v>
      </c>
      <c r="I35" s="4"/>
      <c r="J35" s="4"/>
      <c r="K35" s="4"/>
      <c r="L35" s="50"/>
    </row>
    <row r="36" spans="1:13" s="40" customFormat="1" ht="14.25" customHeight="1" x14ac:dyDescent="0.2">
      <c r="A36" s="37" t="s">
        <v>14</v>
      </c>
      <c r="B36" s="114" t="s">
        <v>57</v>
      </c>
      <c r="C36" s="114"/>
      <c r="D36" s="115"/>
      <c r="E36" s="38" t="s">
        <v>18</v>
      </c>
      <c r="F36" s="39"/>
      <c r="G36" s="56">
        <f>2.3*870.4</f>
        <v>2001.9199999999998</v>
      </c>
      <c r="I36" s="4"/>
      <c r="J36" s="4"/>
      <c r="K36" s="4"/>
      <c r="L36" s="50"/>
    </row>
    <row r="37" spans="1:13" s="40" customFormat="1" ht="14.25" customHeight="1" x14ac:dyDescent="0.2">
      <c r="A37" s="37" t="s">
        <v>15</v>
      </c>
      <c r="B37" s="114" t="s">
        <v>70</v>
      </c>
      <c r="C37" s="114"/>
      <c r="D37" s="115"/>
      <c r="E37" s="38" t="s">
        <v>18</v>
      </c>
      <c r="F37" s="39"/>
      <c r="G37" s="56">
        <f>1.19*870.4</f>
        <v>1035.7759999999998</v>
      </c>
      <c r="I37" s="4"/>
      <c r="J37" s="4"/>
      <c r="K37" s="4"/>
      <c r="L37" s="50"/>
    </row>
    <row r="38" spans="1:13" s="40" customFormat="1" ht="12.75" hidden="1" customHeight="1" x14ac:dyDescent="0.2">
      <c r="A38" s="37" t="s">
        <v>16</v>
      </c>
      <c r="B38" s="114" t="s">
        <v>41</v>
      </c>
      <c r="C38" s="114"/>
      <c r="D38" s="115"/>
      <c r="E38" s="38" t="s">
        <v>39</v>
      </c>
      <c r="F38" s="39"/>
      <c r="G38" s="52">
        <v>0</v>
      </c>
      <c r="I38" s="50"/>
      <c r="J38" s="50"/>
      <c r="K38" s="50"/>
      <c r="L38" s="50"/>
    </row>
    <row r="39" spans="1:13" s="3" customFormat="1" ht="13.5" thickBot="1" x14ac:dyDescent="0.25">
      <c r="A39" s="32"/>
      <c r="B39" s="122" t="s">
        <v>17</v>
      </c>
      <c r="C39" s="122"/>
      <c r="D39" s="123"/>
      <c r="E39" s="22"/>
      <c r="F39" s="22"/>
      <c r="G39" s="33">
        <f>G24+G28+G33+G35+G36+G37+G38</f>
        <v>5954.4160000000002</v>
      </c>
      <c r="H39" s="36"/>
      <c r="I39" s="50"/>
      <c r="J39" s="50"/>
      <c r="K39" s="50"/>
      <c r="L39" s="4"/>
    </row>
    <row r="40" spans="1:13" x14ac:dyDescent="0.2">
      <c r="A40" s="7"/>
      <c r="B40" s="7"/>
      <c r="C40" s="7"/>
      <c r="D40" s="7"/>
      <c r="E40" s="7"/>
      <c r="F40" s="7"/>
      <c r="G40" s="7"/>
      <c r="H40" s="4"/>
    </row>
    <row r="41" spans="1:13" x14ac:dyDescent="0.2">
      <c r="A41" s="7"/>
      <c r="B41" s="7"/>
      <c r="C41" s="7"/>
      <c r="D41" s="7"/>
      <c r="E41" s="7"/>
      <c r="F41" s="7"/>
      <c r="G41" s="7"/>
      <c r="H41" s="4"/>
    </row>
    <row r="42" spans="1:13" x14ac:dyDescent="0.2">
      <c r="A42" s="7"/>
      <c r="B42" s="7"/>
      <c r="C42" s="7"/>
      <c r="D42" s="7"/>
      <c r="E42" s="7"/>
      <c r="F42" s="7"/>
      <c r="G42" s="7"/>
      <c r="H42" s="4"/>
    </row>
    <row r="43" spans="1:13" s="4" customFormat="1" x14ac:dyDescent="0.2">
      <c r="A43" s="11" t="s">
        <v>26</v>
      </c>
      <c r="B43" s="11"/>
      <c r="C43" s="7" t="s">
        <v>42</v>
      </c>
      <c r="D43" s="23"/>
      <c r="E43" s="23"/>
      <c r="F43" s="7"/>
      <c r="G43" s="7" t="s">
        <v>43</v>
      </c>
      <c r="M43"/>
    </row>
    <row r="44" spans="1:13" s="4" customFormat="1" x14ac:dyDescent="0.2">
      <c r="A44" s="11"/>
      <c r="B44" s="11"/>
      <c r="C44" s="7"/>
      <c r="D44" s="24"/>
      <c r="E44" s="24"/>
      <c r="F44" s="7"/>
      <c r="G44" s="7"/>
      <c r="M44"/>
    </row>
    <row r="45" spans="1:13" s="4" customFormat="1" x14ac:dyDescent="0.2">
      <c r="A45" s="7"/>
      <c r="B45" s="7"/>
      <c r="C45" s="7" t="s">
        <v>27</v>
      </c>
      <c r="D45" s="7"/>
      <c r="E45" s="24"/>
      <c r="F45" s="24"/>
      <c r="G45" s="7"/>
      <c r="H45"/>
      <c r="M45"/>
    </row>
    <row r="46" spans="1:13" s="4" customFormat="1" ht="13.5" customHeight="1" x14ac:dyDescent="0.2">
      <c r="A46" s="7"/>
      <c r="B46" s="7"/>
      <c r="C46" s="7"/>
      <c r="D46" s="7"/>
      <c r="E46" s="7"/>
      <c r="F46" s="7"/>
      <c r="G46" s="7"/>
      <c r="H46"/>
    </row>
    <row r="47" spans="1:13" s="4" customFormat="1" x14ac:dyDescent="0.2">
      <c r="A47" s="11" t="s">
        <v>37</v>
      </c>
      <c r="B47" s="7"/>
      <c r="C47" s="7" t="s">
        <v>52</v>
      </c>
      <c r="D47" s="23"/>
      <c r="E47" s="23"/>
      <c r="F47" s="23"/>
      <c r="G47" s="55"/>
      <c r="H47" s="66"/>
    </row>
    <row r="48" spans="1:13" s="4" customFormat="1" ht="11.25" x14ac:dyDescent="0.2">
      <c r="H48" s="44"/>
    </row>
    <row r="49" s="4" customFormat="1" ht="11.25" x14ac:dyDescent="0.2"/>
    <row r="50" s="4" customFormat="1" ht="11.25" x14ac:dyDescent="0.2"/>
  </sheetData>
  <mergeCells count="39">
    <mergeCell ref="B27:D27"/>
    <mergeCell ref="A1:D1"/>
    <mergeCell ref="E1:G1"/>
    <mergeCell ref="A2:C2"/>
    <mergeCell ref="D2:G2"/>
    <mergeCell ref="A3:C3"/>
    <mergeCell ref="D3:G3"/>
    <mergeCell ref="B26:D26"/>
    <mergeCell ref="A19:G19"/>
    <mergeCell ref="B22:D22"/>
    <mergeCell ref="B23:D23"/>
    <mergeCell ref="B24:D24"/>
    <mergeCell ref="B25:D25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C14:E14"/>
    <mergeCell ref="F14:G14"/>
    <mergeCell ref="A15:G15"/>
    <mergeCell ref="A16:G16"/>
    <mergeCell ref="A17:G17"/>
    <mergeCell ref="B39:D39"/>
    <mergeCell ref="B28:D28"/>
    <mergeCell ref="B29:D29"/>
    <mergeCell ref="B30:D30"/>
    <mergeCell ref="B31:D31"/>
    <mergeCell ref="B33:D33"/>
    <mergeCell ref="B34:D34"/>
    <mergeCell ref="B35:D35"/>
    <mergeCell ref="B36:D36"/>
    <mergeCell ref="B37:D37"/>
    <mergeCell ref="B38:D38"/>
    <mergeCell ref="B32:D32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A7" zoomScaleNormal="100" workbookViewId="0">
      <selection activeCell="A29" sqref="A29:XFD29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50" t="s">
        <v>44</v>
      </c>
      <c r="B1" s="151"/>
      <c r="C1" s="151"/>
      <c r="D1" s="151"/>
      <c r="E1" s="152" t="s">
        <v>48</v>
      </c>
      <c r="F1" s="152"/>
      <c r="G1" s="152"/>
      <c r="L1" s="51"/>
      <c r="M1" s="4"/>
    </row>
    <row r="2" spans="1:13" ht="15" x14ac:dyDescent="0.2">
      <c r="A2" s="153" t="s">
        <v>45</v>
      </c>
      <c r="B2" s="153"/>
      <c r="C2" s="153"/>
      <c r="D2" s="154" t="s">
        <v>49</v>
      </c>
      <c r="E2" s="154"/>
      <c r="F2" s="154"/>
      <c r="G2" s="154"/>
      <c r="L2" s="51"/>
      <c r="M2" s="4"/>
    </row>
    <row r="3" spans="1:13" ht="15" x14ac:dyDescent="0.2">
      <c r="A3" s="153" t="s">
        <v>46</v>
      </c>
      <c r="B3" s="153"/>
      <c r="C3" s="153"/>
      <c r="D3" s="154" t="s">
        <v>50</v>
      </c>
      <c r="E3" s="154"/>
      <c r="F3" s="154"/>
      <c r="G3" s="154"/>
      <c r="L3" s="51"/>
      <c r="M3" s="4"/>
    </row>
    <row r="4" spans="1:13" ht="15.75" thickBot="1" x14ac:dyDescent="0.25">
      <c r="A4" s="139" t="s">
        <v>47</v>
      </c>
      <c r="B4" s="139"/>
      <c r="C4" s="139"/>
      <c r="D4" s="140" t="s">
        <v>51</v>
      </c>
      <c r="E4" s="140"/>
      <c r="F4" s="140"/>
      <c r="G4" s="140"/>
      <c r="L4" s="51"/>
      <c r="M4" s="4"/>
    </row>
    <row r="5" spans="1:13" ht="28.5" customHeight="1" thickTop="1" x14ac:dyDescent="0.2">
      <c r="A5" s="141" t="s">
        <v>29</v>
      </c>
      <c r="B5" s="142"/>
      <c r="C5" s="21" t="s">
        <v>31</v>
      </c>
      <c r="E5" s="24"/>
    </row>
    <row r="6" spans="1:13" ht="25.5" customHeight="1" x14ac:dyDescent="0.2">
      <c r="A6" s="143" t="s">
        <v>30</v>
      </c>
      <c r="B6" s="144"/>
      <c r="C6" s="31" t="s">
        <v>40</v>
      </c>
      <c r="E6" s="26"/>
    </row>
    <row r="7" spans="1:13" x14ac:dyDescent="0.2">
      <c r="A7" s="145" t="s">
        <v>28</v>
      </c>
      <c r="B7" s="146"/>
      <c r="C7" s="21" t="s">
        <v>108</v>
      </c>
      <c r="E7" s="24"/>
      <c r="F7" s="27"/>
    </row>
    <row r="8" spans="1:13" x14ac:dyDescent="0.2">
      <c r="A8" s="29"/>
      <c r="B8" s="30"/>
      <c r="C8" s="30"/>
      <c r="D8" s="24"/>
      <c r="E8" s="28" t="s">
        <v>34</v>
      </c>
      <c r="F8" s="70" t="s">
        <v>32</v>
      </c>
      <c r="G8" s="54" t="s">
        <v>53</v>
      </c>
    </row>
    <row r="9" spans="1:13" x14ac:dyDescent="0.2">
      <c r="A9" s="29"/>
      <c r="B9" s="30"/>
      <c r="C9" s="30"/>
      <c r="D9" s="24"/>
      <c r="E9" s="25"/>
      <c r="F9" s="70" t="s">
        <v>33</v>
      </c>
      <c r="G9" s="53">
        <v>41887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47" t="s">
        <v>19</v>
      </c>
      <c r="E11" s="147" t="s">
        <v>20</v>
      </c>
      <c r="F11" s="149" t="s">
        <v>21</v>
      </c>
      <c r="G11" s="149"/>
    </row>
    <row r="12" spans="1:13" x14ac:dyDescent="0.2">
      <c r="A12" s="6"/>
      <c r="B12" s="7"/>
      <c r="C12" s="7"/>
      <c r="D12" s="148"/>
      <c r="E12" s="148"/>
      <c r="F12" s="9" t="s">
        <v>22</v>
      </c>
      <c r="G12" s="9" t="s">
        <v>23</v>
      </c>
    </row>
    <row r="13" spans="1:13" ht="15" customHeight="1" x14ac:dyDescent="0.2">
      <c r="A13" s="7"/>
      <c r="B13" s="7"/>
      <c r="C13" s="7"/>
      <c r="D13" s="42">
        <v>6</v>
      </c>
      <c r="E13" s="10">
        <v>42916</v>
      </c>
      <c r="F13" s="10">
        <v>42887</v>
      </c>
      <c r="G13" s="10">
        <v>42916</v>
      </c>
    </row>
    <row r="14" spans="1:13" x14ac:dyDescent="0.2">
      <c r="A14" s="7"/>
      <c r="B14" s="7"/>
      <c r="C14" s="131" t="s">
        <v>38</v>
      </c>
      <c r="D14" s="131"/>
      <c r="E14" s="131"/>
      <c r="F14" s="132">
        <f>G40</f>
        <v>6746.4160000000002</v>
      </c>
      <c r="G14" s="132"/>
    </row>
    <row r="15" spans="1:13" ht="14.25" customHeight="1" x14ac:dyDescent="0.2">
      <c r="A15" s="133" t="s">
        <v>35</v>
      </c>
      <c r="B15" s="133"/>
      <c r="C15" s="133"/>
      <c r="D15" s="133" t="s">
        <v>35</v>
      </c>
      <c r="E15" s="133"/>
      <c r="F15" s="133"/>
      <c r="G15" s="133"/>
    </row>
    <row r="16" spans="1:13" ht="11.25" customHeight="1" x14ac:dyDescent="0.2">
      <c r="A16" s="133" t="s">
        <v>36</v>
      </c>
      <c r="B16" s="133"/>
      <c r="C16" s="133"/>
      <c r="D16" s="133"/>
      <c r="E16" s="133"/>
      <c r="F16" s="133"/>
      <c r="G16" s="133"/>
      <c r="H16" s="72"/>
      <c r="I16" s="48"/>
      <c r="J16" s="48"/>
    </row>
    <row r="17" spans="1:12" x14ac:dyDescent="0.2">
      <c r="A17" s="133" t="s">
        <v>55</v>
      </c>
      <c r="B17" s="133"/>
      <c r="C17" s="133"/>
      <c r="D17" s="133"/>
      <c r="E17" s="133"/>
      <c r="F17" s="133"/>
      <c r="G17" s="133"/>
      <c r="H17" s="138"/>
      <c r="I17" s="138"/>
      <c r="J17" s="138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48"/>
      <c r="J18" s="48"/>
    </row>
    <row r="19" spans="1:12" x14ac:dyDescent="0.2">
      <c r="A19" s="134" t="s">
        <v>12</v>
      </c>
      <c r="B19" s="134"/>
      <c r="C19" s="134"/>
      <c r="D19" s="134"/>
      <c r="E19" s="134"/>
      <c r="F19" s="134"/>
      <c r="G19" s="134"/>
      <c r="H19" s="72"/>
      <c r="I19" s="48"/>
      <c r="J19" s="4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35" customFormat="1" ht="34.5" thickBot="1" x14ac:dyDescent="0.25">
      <c r="A22" s="45" t="s">
        <v>0</v>
      </c>
      <c r="B22" s="135" t="s">
        <v>1</v>
      </c>
      <c r="C22" s="135"/>
      <c r="D22" s="135"/>
      <c r="E22" s="73" t="s">
        <v>2</v>
      </c>
      <c r="F22" s="73" t="s">
        <v>25</v>
      </c>
      <c r="G22" s="47" t="s">
        <v>3</v>
      </c>
      <c r="I22" s="49"/>
      <c r="J22" s="49"/>
      <c r="K22" s="49"/>
      <c r="L22" s="49"/>
    </row>
    <row r="23" spans="1:12" x14ac:dyDescent="0.2">
      <c r="A23" s="34" t="s">
        <v>24</v>
      </c>
      <c r="B23" s="136" t="s">
        <v>4</v>
      </c>
      <c r="C23" s="136"/>
      <c r="D23" s="137"/>
      <c r="E23" s="15"/>
      <c r="F23" s="15"/>
      <c r="G23" s="12"/>
    </row>
    <row r="24" spans="1:12" x14ac:dyDescent="0.2">
      <c r="A24" s="14" t="s">
        <v>66</v>
      </c>
      <c r="B24" s="116" t="s">
        <v>67</v>
      </c>
      <c r="C24" s="117"/>
      <c r="D24" s="118"/>
      <c r="E24" s="20">
        <v>1</v>
      </c>
      <c r="F24" s="39">
        <v>791</v>
      </c>
      <c r="G24" s="16">
        <f>E24*F24</f>
        <v>791</v>
      </c>
    </row>
    <row r="25" spans="1:12" s="3" customFormat="1" x14ac:dyDescent="0.2">
      <c r="A25" s="17"/>
      <c r="B25" s="129" t="s">
        <v>5</v>
      </c>
      <c r="C25" s="129"/>
      <c r="D25" s="130"/>
      <c r="E25" s="18"/>
      <c r="F25" s="41"/>
      <c r="G25" s="19">
        <f>G24</f>
        <v>791</v>
      </c>
      <c r="I25" s="4"/>
      <c r="J25" s="4"/>
      <c r="K25" s="4"/>
      <c r="L25" s="4"/>
    </row>
    <row r="26" spans="1:12" ht="9" customHeight="1" x14ac:dyDescent="0.2">
      <c r="A26" s="14"/>
      <c r="B26" s="124"/>
      <c r="C26" s="124"/>
      <c r="D26" s="125"/>
      <c r="E26" s="20"/>
      <c r="F26" s="39"/>
      <c r="G26" s="16"/>
    </row>
    <row r="27" spans="1:12" x14ac:dyDescent="0.2">
      <c r="A27" s="14" t="s">
        <v>6</v>
      </c>
      <c r="B27" s="124" t="s">
        <v>7</v>
      </c>
      <c r="C27" s="124"/>
      <c r="D27" s="125"/>
      <c r="E27" s="20"/>
      <c r="F27" s="39"/>
      <c r="G27" s="16"/>
    </row>
    <row r="28" spans="1:12" ht="12.75" hidden="1" customHeight="1" x14ac:dyDescent="0.2">
      <c r="A28" s="14" t="s">
        <v>59</v>
      </c>
      <c r="B28" s="116" t="s">
        <v>60</v>
      </c>
      <c r="C28" s="117"/>
      <c r="D28" s="118"/>
      <c r="E28" s="20"/>
      <c r="F28" s="39"/>
      <c r="G28" s="16"/>
    </row>
    <row r="29" spans="1:12" x14ac:dyDescent="0.2">
      <c r="A29" s="14" t="s">
        <v>59</v>
      </c>
      <c r="B29" s="116" t="s">
        <v>116</v>
      </c>
      <c r="C29" s="117"/>
      <c r="D29" s="118"/>
      <c r="E29" s="20">
        <v>1</v>
      </c>
      <c r="F29" s="39">
        <v>1351</v>
      </c>
      <c r="G29" s="16">
        <f>F29*E29</f>
        <v>1351</v>
      </c>
    </row>
    <row r="30" spans="1:12" s="3" customFormat="1" x14ac:dyDescent="0.2">
      <c r="A30" s="17"/>
      <c r="B30" s="129" t="s">
        <v>8</v>
      </c>
      <c r="C30" s="129"/>
      <c r="D30" s="130"/>
      <c r="E30" s="18"/>
      <c r="F30" s="41"/>
      <c r="G30" s="19">
        <f>G29</f>
        <v>1351</v>
      </c>
      <c r="I30" s="4"/>
      <c r="J30" s="4"/>
      <c r="K30" s="4"/>
      <c r="L30" s="4"/>
    </row>
    <row r="31" spans="1:12" ht="12" customHeight="1" x14ac:dyDescent="0.2">
      <c r="A31" s="14"/>
      <c r="B31" s="124"/>
      <c r="C31" s="124"/>
      <c r="D31" s="125"/>
      <c r="E31" s="20"/>
      <c r="F31" s="39"/>
      <c r="G31" s="16"/>
    </row>
    <row r="32" spans="1:12" x14ac:dyDescent="0.2">
      <c r="A32" s="14" t="s">
        <v>9</v>
      </c>
      <c r="B32" s="124" t="s">
        <v>10</v>
      </c>
      <c r="C32" s="124"/>
      <c r="D32" s="125"/>
      <c r="E32" s="20"/>
      <c r="F32" s="39"/>
      <c r="G32" s="16"/>
    </row>
    <row r="33" spans="1:13" hidden="1" x14ac:dyDescent="0.2">
      <c r="A33" s="14" t="s">
        <v>61</v>
      </c>
      <c r="B33" s="116" t="s">
        <v>62</v>
      </c>
      <c r="C33" s="117"/>
      <c r="D33" s="118"/>
      <c r="E33" s="20"/>
      <c r="F33" s="39"/>
      <c r="G33" s="16"/>
    </row>
    <row r="34" spans="1:13" s="3" customFormat="1" ht="14.25" customHeight="1" x14ac:dyDescent="0.2">
      <c r="A34" s="17"/>
      <c r="B34" s="129" t="s">
        <v>11</v>
      </c>
      <c r="C34" s="129"/>
      <c r="D34" s="130"/>
      <c r="E34" s="18"/>
      <c r="F34" s="41"/>
      <c r="G34" s="19">
        <f>G33</f>
        <v>0</v>
      </c>
      <c r="I34" s="4"/>
      <c r="J34" s="4"/>
      <c r="K34" s="4"/>
      <c r="L34" s="4"/>
    </row>
    <row r="35" spans="1:13" ht="12.75" customHeight="1" x14ac:dyDescent="0.2">
      <c r="A35" s="14"/>
      <c r="B35" s="124"/>
      <c r="C35" s="124"/>
      <c r="D35" s="125"/>
      <c r="E35" s="20"/>
      <c r="F35" s="39"/>
      <c r="G35" s="16"/>
    </row>
    <row r="36" spans="1:13" s="40" customFormat="1" ht="14.25" customHeight="1" x14ac:dyDescent="0.2">
      <c r="A36" s="37" t="s">
        <v>13</v>
      </c>
      <c r="B36" s="114" t="s">
        <v>56</v>
      </c>
      <c r="C36" s="114"/>
      <c r="D36" s="115"/>
      <c r="E36" s="38" t="s">
        <v>18</v>
      </c>
      <c r="F36" s="39"/>
      <c r="G36" s="56">
        <f>1.8*870.4</f>
        <v>1566.72</v>
      </c>
      <c r="I36" s="4"/>
      <c r="J36" s="4"/>
      <c r="K36" s="4"/>
      <c r="L36" s="50"/>
    </row>
    <row r="37" spans="1:13" s="40" customFormat="1" ht="14.25" customHeight="1" x14ac:dyDescent="0.2">
      <c r="A37" s="37" t="s">
        <v>14</v>
      </c>
      <c r="B37" s="114" t="s">
        <v>57</v>
      </c>
      <c r="C37" s="114"/>
      <c r="D37" s="115"/>
      <c r="E37" s="38" t="s">
        <v>18</v>
      </c>
      <c r="F37" s="39"/>
      <c r="G37" s="56">
        <f>2.3*870.4</f>
        <v>2001.9199999999998</v>
      </c>
      <c r="I37" s="4"/>
      <c r="J37" s="4"/>
      <c r="K37" s="4"/>
      <c r="L37" s="50"/>
    </row>
    <row r="38" spans="1:13" s="40" customFormat="1" ht="14.25" customHeight="1" x14ac:dyDescent="0.2">
      <c r="A38" s="37" t="s">
        <v>15</v>
      </c>
      <c r="B38" s="114" t="s">
        <v>70</v>
      </c>
      <c r="C38" s="114"/>
      <c r="D38" s="115"/>
      <c r="E38" s="38" t="s">
        <v>18</v>
      </c>
      <c r="F38" s="39"/>
      <c r="G38" s="56">
        <f>1.19*870.4</f>
        <v>1035.7759999999998</v>
      </c>
      <c r="I38" s="4"/>
      <c r="J38" s="4"/>
      <c r="K38" s="4"/>
      <c r="L38" s="50"/>
    </row>
    <row r="39" spans="1:13" s="40" customFormat="1" ht="12.75" hidden="1" customHeight="1" x14ac:dyDescent="0.2">
      <c r="A39" s="37" t="s">
        <v>16</v>
      </c>
      <c r="B39" s="114" t="s">
        <v>41</v>
      </c>
      <c r="C39" s="114"/>
      <c r="D39" s="115"/>
      <c r="E39" s="38" t="s">
        <v>39</v>
      </c>
      <c r="F39" s="39"/>
      <c r="G39" s="52">
        <v>0</v>
      </c>
      <c r="I39" s="50"/>
      <c r="J39" s="50"/>
      <c r="K39" s="50"/>
      <c r="L39" s="50"/>
    </row>
    <row r="40" spans="1:13" s="3" customFormat="1" ht="13.5" thickBot="1" x14ac:dyDescent="0.25">
      <c r="A40" s="32"/>
      <c r="B40" s="122" t="s">
        <v>17</v>
      </c>
      <c r="C40" s="122"/>
      <c r="D40" s="123"/>
      <c r="E40" s="22"/>
      <c r="F40" s="22"/>
      <c r="G40" s="33">
        <f>G25+G30+G34+G36+G37+G38+G39</f>
        <v>6746.4160000000002</v>
      </c>
      <c r="H40" s="36"/>
      <c r="I40" s="50"/>
      <c r="J40" s="50"/>
      <c r="K40" s="50"/>
      <c r="L40" s="4"/>
    </row>
    <row r="41" spans="1:13" x14ac:dyDescent="0.2">
      <c r="A41" s="7"/>
      <c r="B41" s="7"/>
      <c r="C41" s="7"/>
      <c r="D41" s="7"/>
      <c r="E41" s="7"/>
      <c r="F41" s="7"/>
      <c r="G41" s="7"/>
      <c r="H41" s="4"/>
    </row>
    <row r="42" spans="1:13" x14ac:dyDescent="0.2">
      <c r="A42" s="7"/>
      <c r="B42" s="7"/>
      <c r="C42" s="7"/>
      <c r="D42" s="7"/>
      <c r="E42" s="7"/>
      <c r="F42" s="7"/>
      <c r="G42" s="7"/>
      <c r="H42" s="4"/>
    </row>
    <row r="43" spans="1:13" x14ac:dyDescent="0.2">
      <c r="A43" s="7"/>
      <c r="B43" s="7"/>
      <c r="C43" s="7"/>
      <c r="D43" s="7"/>
      <c r="E43" s="7"/>
      <c r="F43" s="7"/>
      <c r="G43" s="7"/>
      <c r="H43" s="4"/>
    </row>
    <row r="44" spans="1:13" s="4" customFormat="1" x14ac:dyDescent="0.2">
      <c r="A44" s="11" t="s">
        <v>26</v>
      </c>
      <c r="B44" s="11"/>
      <c r="C44" s="7" t="s">
        <v>42</v>
      </c>
      <c r="D44" s="23"/>
      <c r="E44" s="23"/>
      <c r="F44" s="7"/>
      <c r="G44" s="7" t="s">
        <v>43</v>
      </c>
      <c r="M44"/>
    </row>
    <row r="45" spans="1:13" s="4" customFormat="1" x14ac:dyDescent="0.2">
      <c r="A45" s="11"/>
      <c r="B45" s="11"/>
      <c r="C45" s="7"/>
      <c r="D45" s="24"/>
      <c r="E45" s="24"/>
      <c r="F45" s="7"/>
      <c r="G45" s="7"/>
      <c r="M45"/>
    </row>
    <row r="46" spans="1:13" s="4" customFormat="1" x14ac:dyDescent="0.2">
      <c r="A46" s="7"/>
      <c r="B46" s="7"/>
      <c r="C46" s="7" t="s">
        <v>27</v>
      </c>
      <c r="D46" s="7"/>
      <c r="E46" s="24"/>
      <c r="F46" s="24"/>
      <c r="G46" s="7"/>
      <c r="H46"/>
      <c r="M46"/>
    </row>
    <row r="47" spans="1:13" s="4" customFormat="1" ht="13.5" customHeight="1" x14ac:dyDescent="0.2">
      <c r="A47" s="7"/>
      <c r="B47" s="7"/>
      <c r="C47" s="7"/>
      <c r="D47" s="7"/>
      <c r="E47" s="7"/>
      <c r="F47" s="7"/>
      <c r="G47" s="7"/>
      <c r="H47"/>
    </row>
    <row r="48" spans="1:13" s="4" customFormat="1" x14ac:dyDescent="0.2">
      <c r="A48" s="11" t="s">
        <v>37</v>
      </c>
      <c r="B48" s="7"/>
      <c r="C48" s="7" t="s">
        <v>52</v>
      </c>
      <c r="D48" s="23"/>
      <c r="E48" s="23"/>
      <c r="F48" s="23"/>
      <c r="G48" s="55"/>
      <c r="H48" s="71"/>
    </row>
    <row r="49" spans="8:8" s="4" customFormat="1" ht="11.25" x14ac:dyDescent="0.2">
      <c r="H49" s="44"/>
    </row>
    <row r="50" spans="8:8" s="4" customFormat="1" ht="11.25" x14ac:dyDescent="0.2"/>
    <row r="51" spans="8:8" s="4" customFormat="1" ht="11.25" x14ac:dyDescent="0.2"/>
  </sheetData>
  <mergeCells count="40">
    <mergeCell ref="A1:D1"/>
    <mergeCell ref="E1:G1"/>
    <mergeCell ref="A2:C2"/>
    <mergeCell ref="D2:G2"/>
    <mergeCell ref="A3:C3"/>
    <mergeCell ref="D3:G3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B27:D27"/>
    <mergeCell ref="B24:D24"/>
    <mergeCell ref="C14:E14"/>
    <mergeCell ref="F14:G14"/>
    <mergeCell ref="A15:G15"/>
    <mergeCell ref="A16:G16"/>
    <mergeCell ref="A17:G17"/>
    <mergeCell ref="A19:G19"/>
    <mergeCell ref="B22:D22"/>
    <mergeCell ref="B23:D23"/>
    <mergeCell ref="B25:D25"/>
    <mergeCell ref="B26:D26"/>
    <mergeCell ref="B40:D40"/>
    <mergeCell ref="B28:D28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29:D29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A9" zoomScaleNormal="100" workbookViewId="0">
      <selection activeCell="A37" sqref="A37:XFD37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50" t="s">
        <v>44</v>
      </c>
      <c r="B1" s="151"/>
      <c r="C1" s="151"/>
      <c r="D1" s="151"/>
      <c r="E1" s="152" t="s">
        <v>48</v>
      </c>
      <c r="F1" s="152"/>
      <c r="G1" s="152"/>
      <c r="L1" s="51"/>
      <c r="M1" s="4"/>
    </row>
    <row r="2" spans="1:13" ht="15" x14ac:dyDescent="0.2">
      <c r="A2" s="153" t="s">
        <v>45</v>
      </c>
      <c r="B2" s="153"/>
      <c r="C2" s="153"/>
      <c r="D2" s="154" t="s">
        <v>49</v>
      </c>
      <c r="E2" s="154"/>
      <c r="F2" s="154"/>
      <c r="G2" s="154"/>
      <c r="L2" s="51"/>
      <c r="M2" s="4"/>
    </row>
    <row r="3" spans="1:13" ht="15" x14ac:dyDescent="0.2">
      <c r="A3" s="153" t="s">
        <v>46</v>
      </c>
      <c r="B3" s="153"/>
      <c r="C3" s="153"/>
      <c r="D3" s="154" t="s">
        <v>50</v>
      </c>
      <c r="E3" s="154"/>
      <c r="F3" s="154"/>
      <c r="G3" s="154"/>
      <c r="L3" s="51"/>
      <c r="M3" s="4"/>
    </row>
    <row r="4" spans="1:13" ht="15.75" thickBot="1" x14ac:dyDescent="0.25">
      <c r="A4" s="139" t="s">
        <v>47</v>
      </c>
      <c r="B4" s="139"/>
      <c r="C4" s="139"/>
      <c r="D4" s="140" t="s">
        <v>51</v>
      </c>
      <c r="E4" s="140"/>
      <c r="F4" s="140"/>
      <c r="G4" s="140"/>
      <c r="L4" s="51"/>
      <c r="M4" s="4"/>
    </row>
    <row r="5" spans="1:13" ht="28.5" customHeight="1" thickTop="1" x14ac:dyDescent="0.2">
      <c r="A5" s="141" t="s">
        <v>29</v>
      </c>
      <c r="B5" s="142"/>
      <c r="C5" s="21" t="s">
        <v>31</v>
      </c>
      <c r="E5" s="24"/>
    </row>
    <row r="6" spans="1:13" ht="25.5" customHeight="1" x14ac:dyDescent="0.2">
      <c r="A6" s="143" t="s">
        <v>30</v>
      </c>
      <c r="B6" s="144"/>
      <c r="C6" s="31" t="s">
        <v>40</v>
      </c>
      <c r="E6" s="26"/>
    </row>
    <row r="7" spans="1:13" x14ac:dyDescent="0.2">
      <c r="A7" s="145" t="s">
        <v>28</v>
      </c>
      <c r="B7" s="146"/>
      <c r="C7" s="21" t="s">
        <v>108</v>
      </c>
      <c r="E7" s="24"/>
      <c r="F7" s="27"/>
    </row>
    <row r="8" spans="1:13" x14ac:dyDescent="0.2">
      <c r="A8" s="29"/>
      <c r="B8" s="30"/>
      <c r="C8" s="30"/>
      <c r="D8" s="24"/>
      <c r="E8" s="28" t="s">
        <v>34</v>
      </c>
      <c r="F8" s="70" t="s">
        <v>32</v>
      </c>
      <c r="G8" s="54" t="s">
        <v>53</v>
      </c>
    </row>
    <row r="9" spans="1:13" x14ac:dyDescent="0.2">
      <c r="A9" s="29"/>
      <c r="B9" s="30"/>
      <c r="C9" s="30"/>
      <c r="D9" s="24"/>
      <c r="E9" s="25"/>
      <c r="F9" s="70" t="s">
        <v>33</v>
      </c>
      <c r="G9" s="53">
        <v>41887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47" t="s">
        <v>19</v>
      </c>
      <c r="E11" s="147" t="s">
        <v>20</v>
      </c>
      <c r="F11" s="149" t="s">
        <v>21</v>
      </c>
      <c r="G11" s="149"/>
    </row>
    <row r="12" spans="1:13" x14ac:dyDescent="0.2">
      <c r="A12" s="6"/>
      <c r="B12" s="7"/>
      <c r="C12" s="7"/>
      <c r="D12" s="148"/>
      <c r="E12" s="148"/>
      <c r="F12" s="9" t="s">
        <v>22</v>
      </c>
      <c r="G12" s="9" t="s">
        <v>23</v>
      </c>
    </row>
    <row r="13" spans="1:13" ht="15" customHeight="1" x14ac:dyDescent="0.2">
      <c r="A13" s="7"/>
      <c r="B13" s="7"/>
      <c r="C13" s="7"/>
      <c r="D13" s="42">
        <v>7</v>
      </c>
      <c r="E13" s="10">
        <v>42947</v>
      </c>
      <c r="F13" s="10">
        <v>42917</v>
      </c>
      <c r="G13" s="10">
        <v>42947</v>
      </c>
    </row>
    <row r="14" spans="1:13" x14ac:dyDescent="0.2">
      <c r="A14" s="7"/>
      <c r="B14" s="7"/>
      <c r="C14" s="131" t="s">
        <v>38</v>
      </c>
      <c r="D14" s="131"/>
      <c r="E14" s="131"/>
      <c r="F14" s="132">
        <f>G41</f>
        <v>5038.0959999999995</v>
      </c>
      <c r="G14" s="132"/>
    </row>
    <row r="15" spans="1:13" ht="14.25" customHeight="1" x14ac:dyDescent="0.2">
      <c r="A15" s="133" t="s">
        <v>35</v>
      </c>
      <c r="B15" s="133"/>
      <c r="C15" s="133"/>
      <c r="D15" s="133" t="s">
        <v>35</v>
      </c>
      <c r="E15" s="133"/>
      <c r="F15" s="133"/>
      <c r="G15" s="133"/>
    </row>
    <row r="16" spans="1:13" ht="11.25" customHeight="1" x14ac:dyDescent="0.2">
      <c r="A16" s="133" t="s">
        <v>36</v>
      </c>
      <c r="B16" s="133"/>
      <c r="C16" s="133"/>
      <c r="D16" s="133"/>
      <c r="E16" s="133"/>
      <c r="F16" s="133"/>
      <c r="G16" s="133"/>
      <c r="H16" s="72"/>
      <c r="I16" s="48"/>
      <c r="J16" s="48"/>
    </row>
    <row r="17" spans="1:12" x14ac:dyDescent="0.2">
      <c r="A17" s="133" t="s">
        <v>55</v>
      </c>
      <c r="B17" s="133"/>
      <c r="C17" s="133"/>
      <c r="D17" s="133"/>
      <c r="E17" s="133"/>
      <c r="F17" s="133"/>
      <c r="G17" s="133"/>
      <c r="H17" s="138"/>
      <c r="I17" s="138"/>
      <c r="J17" s="138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48"/>
      <c r="J18" s="48"/>
    </row>
    <row r="19" spans="1:12" x14ac:dyDescent="0.2">
      <c r="A19" s="134" t="s">
        <v>12</v>
      </c>
      <c r="B19" s="134"/>
      <c r="C19" s="134"/>
      <c r="D19" s="134"/>
      <c r="E19" s="134"/>
      <c r="F19" s="134"/>
      <c r="G19" s="134"/>
      <c r="H19" s="72"/>
      <c r="I19" s="48"/>
      <c r="J19" s="4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35" customFormat="1" ht="34.5" thickBot="1" x14ac:dyDescent="0.25">
      <c r="A22" s="45" t="s">
        <v>0</v>
      </c>
      <c r="B22" s="135" t="s">
        <v>1</v>
      </c>
      <c r="C22" s="135"/>
      <c r="D22" s="135"/>
      <c r="E22" s="73" t="s">
        <v>2</v>
      </c>
      <c r="F22" s="73" t="s">
        <v>25</v>
      </c>
      <c r="G22" s="47" t="s">
        <v>3</v>
      </c>
      <c r="I22" s="49"/>
      <c r="J22" s="49"/>
      <c r="K22" s="49"/>
      <c r="L22" s="49"/>
    </row>
    <row r="23" spans="1:12" x14ac:dyDescent="0.2">
      <c r="A23" s="34" t="s">
        <v>24</v>
      </c>
      <c r="B23" s="136" t="s">
        <v>4</v>
      </c>
      <c r="C23" s="136"/>
      <c r="D23" s="137"/>
      <c r="E23" s="15"/>
      <c r="F23" s="15"/>
      <c r="G23" s="12"/>
    </row>
    <row r="24" spans="1:12" s="3" customFormat="1" x14ac:dyDescent="0.2">
      <c r="A24" s="17"/>
      <c r="B24" s="129" t="s">
        <v>5</v>
      </c>
      <c r="C24" s="129"/>
      <c r="D24" s="130"/>
      <c r="E24" s="18"/>
      <c r="F24" s="41"/>
      <c r="G24" s="19">
        <v>0</v>
      </c>
      <c r="I24" s="4"/>
      <c r="J24" s="4"/>
      <c r="K24" s="4"/>
      <c r="L24" s="4"/>
    </row>
    <row r="25" spans="1:12" ht="9" customHeight="1" x14ac:dyDescent="0.2">
      <c r="A25" s="14"/>
      <c r="B25" s="124"/>
      <c r="C25" s="124"/>
      <c r="D25" s="125"/>
      <c r="E25" s="20"/>
      <c r="F25" s="39"/>
      <c r="G25" s="16"/>
    </row>
    <row r="26" spans="1:12" x14ac:dyDescent="0.2">
      <c r="A26" s="14" t="s">
        <v>6</v>
      </c>
      <c r="B26" s="124" t="s">
        <v>7</v>
      </c>
      <c r="C26" s="124"/>
      <c r="D26" s="125"/>
      <c r="E26" s="20"/>
      <c r="F26" s="39"/>
      <c r="G26" s="16"/>
    </row>
    <row r="27" spans="1:12" ht="12.75" hidden="1" customHeight="1" x14ac:dyDescent="0.2">
      <c r="A27" s="14" t="s">
        <v>59</v>
      </c>
      <c r="B27" s="116" t="s">
        <v>60</v>
      </c>
      <c r="C27" s="117"/>
      <c r="D27" s="118"/>
      <c r="E27" s="20"/>
      <c r="F27" s="39"/>
      <c r="G27" s="16"/>
    </row>
    <row r="28" spans="1:12" s="3" customFormat="1" x14ac:dyDescent="0.2">
      <c r="A28" s="17"/>
      <c r="B28" s="129" t="s">
        <v>8</v>
      </c>
      <c r="C28" s="129"/>
      <c r="D28" s="130"/>
      <c r="E28" s="18"/>
      <c r="F28" s="41"/>
      <c r="G28" s="19">
        <f>G27</f>
        <v>0</v>
      </c>
      <c r="I28" s="4"/>
      <c r="J28" s="4"/>
      <c r="K28" s="4"/>
      <c r="L28" s="4"/>
    </row>
    <row r="29" spans="1:12" ht="12" customHeight="1" x14ac:dyDescent="0.2">
      <c r="A29" s="14"/>
      <c r="B29" s="124"/>
      <c r="C29" s="124"/>
      <c r="D29" s="125"/>
      <c r="E29" s="20"/>
      <c r="F29" s="39"/>
      <c r="G29" s="16"/>
    </row>
    <row r="30" spans="1:12" x14ac:dyDescent="0.2">
      <c r="A30" s="14" t="s">
        <v>9</v>
      </c>
      <c r="B30" s="124" t="s">
        <v>10</v>
      </c>
      <c r="C30" s="124"/>
      <c r="D30" s="125"/>
      <c r="E30" s="20"/>
      <c r="F30" s="39"/>
      <c r="G30" s="16"/>
    </row>
    <row r="31" spans="1:12" hidden="1" x14ac:dyDescent="0.2">
      <c r="A31" s="14" t="s">
        <v>61</v>
      </c>
      <c r="B31" s="116" t="s">
        <v>62</v>
      </c>
      <c r="C31" s="117"/>
      <c r="D31" s="118"/>
      <c r="E31" s="20"/>
      <c r="F31" s="39"/>
      <c r="G31" s="16"/>
    </row>
    <row r="32" spans="1:12" x14ac:dyDescent="0.2">
      <c r="A32" s="14" t="s">
        <v>61</v>
      </c>
      <c r="B32" s="116" t="s">
        <v>121</v>
      </c>
      <c r="C32" s="117"/>
      <c r="D32" s="118"/>
      <c r="E32" s="20">
        <v>3</v>
      </c>
      <c r="F32" s="39">
        <v>55.6</v>
      </c>
      <c r="G32" s="16">
        <f>F32*E32</f>
        <v>166.8</v>
      </c>
    </row>
    <row r="33" spans="1:13" x14ac:dyDescent="0.2">
      <c r="A33" s="14" t="s">
        <v>89</v>
      </c>
      <c r="B33" s="116" t="s">
        <v>122</v>
      </c>
      <c r="C33" s="117"/>
      <c r="D33" s="118"/>
      <c r="E33" s="20">
        <v>1</v>
      </c>
      <c r="F33" s="39">
        <v>266.88</v>
      </c>
      <c r="G33" s="16">
        <f>F33*E33</f>
        <v>266.88</v>
      </c>
    </row>
    <row r="34" spans="1:13" s="3" customFormat="1" ht="14.25" customHeight="1" x14ac:dyDescent="0.2">
      <c r="A34" s="17"/>
      <c r="B34" s="129" t="s">
        <v>11</v>
      </c>
      <c r="C34" s="129"/>
      <c r="D34" s="130"/>
      <c r="E34" s="18"/>
      <c r="F34" s="41"/>
      <c r="G34" s="19">
        <f>G32+G33</f>
        <v>433.68</v>
      </c>
      <c r="I34" s="4"/>
      <c r="J34" s="4"/>
      <c r="K34" s="4"/>
      <c r="L34" s="4"/>
    </row>
    <row r="35" spans="1:13" ht="12.75" customHeight="1" x14ac:dyDescent="0.2">
      <c r="A35" s="14"/>
      <c r="B35" s="124"/>
      <c r="C35" s="124"/>
      <c r="D35" s="125"/>
      <c r="E35" s="20"/>
      <c r="F35" s="39"/>
      <c r="G35" s="16"/>
    </row>
    <row r="36" spans="1:13" s="40" customFormat="1" ht="14.25" customHeight="1" x14ac:dyDescent="0.2">
      <c r="A36" s="37" t="s">
        <v>13</v>
      </c>
      <c r="B36" s="114" t="s">
        <v>56</v>
      </c>
      <c r="C36" s="114"/>
      <c r="D36" s="115"/>
      <c r="E36" s="38" t="s">
        <v>18</v>
      </c>
      <c r="F36" s="39"/>
      <c r="G36" s="56">
        <f>1.8*870.4</f>
        <v>1566.72</v>
      </c>
      <c r="I36" s="4"/>
      <c r="J36" s="4"/>
      <c r="K36" s="4"/>
      <c r="L36" s="50"/>
    </row>
    <row r="37" spans="1:13" s="40" customFormat="1" ht="14.25" customHeight="1" x14ac:dyDescent="0.2">
      <c r="A37" s="37"/>
      <c r="B37" s="158" t="s">
        <v>120</v>
      </c>
      <c r="C37" s="159"/>
      <c r="D37" s="160"/>
      <c r="E37" s="38"/>
      <c r="F37" s="39"/>
      <c r="G37" s="56"/>
      <c r="I37" s="4"/>
      <c r="J37" s="4"/>
      <c r="K37" s="4"/>
      <c r="L37" s="50"/>
    </row>
    <row r="38" spans="1:13" s="40" customFormat="1" ht="14.25" customHeight="1" x14ac:dyDescent="0.2">
      <c r="A38" s="37" t="s">
        <v>14</v>
      </c>
      <c r="B38" s="114" t="s">
        <v>57</v>
      </c>
      <c r="C38" s="114"/>
      <c r="D38" s="115"/>
      <c r="E38" s="38" t="s">
        <v>18</v>
      </c>
      <c r="F38" s="39"/>
      <c r="G38" s="56">
        <f>2.3*870.4</f>
        <v>2001.9199999999998</v>
      </c>
      <c r="I38" s="4"/>
      <c r="J38" s="4"/>
      <c r="K38" s="4"/>
      <c r="L38" s="50"/>
    </row>
    <row r="39" spans="1:13" s="40" customFormat="1" ht="14.25" customHeight="1" x14ac:dyDescent="0.2">
      <c r="A39" s="37" t="s">
        <v>15</v>
      </c>
      <c r="B39" s="114" t="s">
        <v>70</v>
      </c>
      <c r="C39" s="114"/>
      <c r="D39" s="115"/>
      <c r="E39" s="38" t="s">
        <v>18</v>
      </c>
      <c r="F39" s="39"/>
      <c r="G39" s="56">
        <f>1.19*870.4</f>
        <v>1035.7759999999998</v>
      </c>
      <c r="I39" s="4"/>
      <c r="J39" s="4"/>
      <c r="K39" s="4"/>
      <c r="L39" s="50"/>
    </row>
    <row r="40" spans="1:13" s="40" customFormat="1" ht="12.75" hidden="1" customHeight="1" x14ac:dyDescent="0.2">
      <c r="A40" s="37" t="s">
        <v>16</v>
      </c>
      <c r="B40" s="114" t="s">
        <v>41</v>
      </c>
      <c r="C40" s="114"/>
      <c r="D40" s="115"/>
      <c r="E40" s="38" t="s">
        <v>39</v>
      </c>
      <c r="F40" s="39"/>
      <c r="G40" s="52">
        <v>0</v>
      </c>
      <c r="I40" s="50"/>
      <c r="J40" s="50"/>
      <c r="K40" s="50"/>
      <c r="L40" s="50"/>
    </row>
    <row r="41" spans="1:13" s="3" customFormat="1" ht="13.5" thickBot="1" x14ac:dyDescent="0.25">
      <c r="A41" s="32"/>
      <c r="B41" s="122" t="s">
        <v>17</v>
      </c>
      <c r="C41" s="122"/>
      <c r="D41" s="123"/>
      <c r="E41" s="22"/>
      <c r="F41" s="22"/>
      <c r="G41" s="33">
        <f>G24+G28+G34+G36+G38+G39+G40</f>
        <v>5038.0959999999995</v>
      </c>
      <c r="H41" s="36"/>
      <c r="I41" s="50"/>
      <c r="J41" s="50"/>
      <c r="K41" s="50"/>
      <c r="L41" s="4"/>
    </row>
    <row r="42" spans="1:13" x14ac:dyDescent="0.2">
      <c r="A42" s="7"/>
      <c r="B42" s="7"/>
      <c r="C42" s="7"/>
      <c r="D42" s="7"/>
      <c r="E42" s="7"/>
      <c r="F42" s="7"/>
      <c r="G42" s="7"/>
      <c r="H42" s="4"/>
    </row>
    <row r="43" spans="1:13" x14ac:dyDescent="0.2">
      <c r="A43" s="7"/>
      <c r="B43" s="7"/>
      <c r="C43" s="7"/>
      <c r="D43" s="7"/>
      <c r="E43" s="7"/>
      <c r="F43" s="7"/>
      <c r="G43" s="7"/>
      <c r="H43" s="4"/>
    </row>
    <row r="44" spans="1:13" x14ac:dyDescent="0.2">
      <c r="A44" s="7"/>
      <c r="B44" s="7"/>
      <c r="C44" s="7"/>
      <c r="D44" s="7"/>
      <c r="E44" s="7"/>
      <c r="F44" s="7"/>
      <c r="G44" s="7"/>
      <c r="H44" s="4"/>
    </row>
    <row r="45" spans="1:13" s="4" customFormat="1" x14ac:dyDescent="0.2">
      <c r="A45" s="11" t="s">
        <v>26</v>
      </c>
      <c r="B45" s="11"/>
      <c r="C45" s="7" t="s">
        <v>42</v>
      </c>
      <c r="D45" s="23"/>
      <c r="E45" s="23"/>
      <c r="F45" s="7"/>
      <c r="G45" s="7" t="s">
        <v>43</v>
      </c>
      <c r="M45"/>
    </row>
    <row r="46" spans="1:13" s="4" customFormat="1" x14ac:dyDescent="0.2">
      <c r="A46" s="11"/>
      <c r="B46" s="11"/>
      <c r="C46" s="7"/>
      <c r="D46" s="24"/>
      <c r="E46" s="24"/>
      <c r="F46" s="7"/>
      <c r="G46" s="7"/>
      <c r="M46"/>
    </row>
    <row r="47" spans="1:13" s="4" customFormat="1" x14ac:dyDescent="0.2">
      <c r="A47" s="7"/>
      <c r="B47" s="7"/>
      <c r="C47" s="7" t="s">
        <v>27</v>
      </c>
      <c r="D47" s="7"/>
      <c r="E47" s="24"/>
      <c r="F47" s="24"/>
      <c r="G47" s="7"/>
      <c r="H47"/>
      <c r="M47"/>
    </row>
    <row r="48" spans="1:13" s="4" customFormat="1" ht="13.5" customHeight="1" x14ac:dyDescent="0.2">
      <c r="A48" s="7"/>
      <c r="B48" s="7"/>
      <c r="C48" s="7"/>
      <c r="D48" s="7"/>
      <c r="E48" s="7"/>
      <c r="F48" s="7"/>
      <c r="G48" s="7"/>
      <c r="H48"/>
    </row>
    <row r="49" spans="1:8" s="4" customFormat="1" x14ac:dyDescent="0.2">
      <c r="A49" s="11" t="s">
        <v>37</v>
      </c>
      <c r="B49" s="7"/>
      <c r="C49" s="7" t="s">
        <v>52</v>
      </c>
      <c r="D49" s="23"/>
      <c r="E49" s="23"/>
      <c r="F49" s="23"/>
      <c r="G49" s="55"/>
      <c r="H49" s="71"/>
    </row>
    <row r="50" spans="1:8" s="4" customFormat="1" ht="11.25" x14ac:dyDescent="0.2">
      <c r="H50" s="44"/>
    </row>
    <row r="51" spans="1:8" s="4" customFormat="1" ht="11.25" x14ac:dyDescent="0.2"/>
    <row r="52" spans="1:8" s="4" customFormat="1" ht="11.25" x14ac:dyDescent="0.2"/>
  </sheetData>
  <mergeCells count="41">
    <mergeCell ref="B26:D26"/>
    <mergeCell ref="B27:D27"/>
    <mergeCell ref="A19:G19"/>
    <mergeCell ref="B22:D22"/>
    <mergeCell ref="B23:D23"/>
    <mergeCell ref="B24:D24"/>
    <mergeCell ref="B25:D25"/>
    <mergeCell ref="A1:D1"/>
    <mergeCell ref="E1:G1"/>
    <mergeCell ref="A2:C2"/>
    <mergeCell ref="D2:G2"/>
    <mergeCell ref="A3:C3"/>
    <mergeCell ref="D3:G3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C14:E14"/>
    <mergeCell ref="F14:G14"/>
    <mergeCell ref="A15:G15"/>
    <mergeCell ref="A16:G16"/>
    <mergeCell ref="A17:G17"/>
    <mergeCell ref="B28:D28"/>
    <mergeCell ref="B29:D29"/>
    <mergeCell ref="B30:D30"/>
    <mergeCell ref="B41:D41"/>
    <mergeCell ref="B34:D34"/>
    <mergeCell ref="B35:D35"/>
    <mergeCell ref="B36:D36"/>
    <mergeCell ref="B38:D38"/>
    <mergeCell ref="B39:D39"/>
    <mergeCell ref="B40:D40"/>
    <mergeCell ref="B37:D37"/>
    <mergeCell ref="B32:D32"/>
    <mergeCell ref="B33:D33"/>
    <mergeCell ref="B31:D31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12</vt:i4>
      </vt:variant>
    </vt:vector>
  </HeadingPairs>
  <TitlesOfParts>
    <vt:vector size="28" baseType="lpstr">
      <vt:lpstr>Январь-Октябрь</vt:lpstr>
      <vt:lpstr>Июнь-Октябрь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свод17</vt:lpstr>
      <vt:lpstr>Итого за год</vt:lpstr>
      <vt:lpstr>август!Область_печати</vt:lpstr>
      <vt:lpstr>декабрь!Область_печати</vt:lpstr>
      <vt:lpstr>июль!Область_печати</vt:lpstr>
      <vt:lpstr>июнь!Область_печати</vt:lpstr>
      <vt:lpstr>'Июнь-Октябрь'!Область_печати</vt:lpstr>
      <vt:lpstr>май!Область_печати</vt:lpstr>
      <vt:lpstr>ноябрь!Область_печати</vt:lpstr>
      <vt:lpstr>октябрь!Область_печати</vt:lpstr>
      <vt:lpstr>свод17!Область_печати</vt:lpstr>
      <vt:lpstr>сентябрь!Область_печати</vt:lpstr>
      <vt:lpstr>февраль!Область_печати</vt:lpstr>
      <vt:lpstr>'Январь-Октябрь'!Область_печати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Левина Татьяна</dc:creator>
  <cp:lastModifiedBy>Инженер</cp:lastModifiedBy>
  <cp:lastPrinted>2017-10-13T07:51:19Z</cp:lastPrinted>
  <dcterms:created xsi:type="dcterms:W3CDTF">2011-05-16T05:20:26Z</dcterms:created>
  <dcterms:modified xsi:type="dcterms:W3CDTF">2018-02-06T09:20:10Z</dcterms:modified>
</cp:coreProperties>
</file>