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445" tabRatio="744" activeTab="12"/>
  </bookViews>
  <sheets>
    <sheet name="январь" sheetId="20" r:id="rId1"/>
    <sheet name="февраль" sheetId="21" r:id="rId2"/>
    <sheet name="март" sheetId="22" r:id="rId3"/>
    <sheet name="апрель" sheetId="23" r:id="rId4"/>
    <sheet name="май" sheetId="24" r:id="rId5"/>
    <sheet name="июнь" sheetId="27" r:id="rId6"/>
    <sheet name="июль" sheetId="28" r:id="rId7"/>
    <sheet name="август" sheetId="31" r:id="rId8"/>
    <sheet name="сентябрь" sheetId="30" r:id="rId9"/>
    <sheet name="октябрь" sheetId="29" r:id="rId10"/>
    <sheet name="ноябрь" sheetId="26" r:id="rId11"/>
    <sheet name="декабрь" sheetId="25" r:id="rId12"/>
    <sheet name="свод17" sheetId="32" r:id="rId13"/>
    <sheet name="Итого за год" sheetId="33" r:id="rId14"/>
  </sheets>
  <calcPr calcId="145621"/>
</workbook>
</file>

<file path=xl/calcChain.xml><?xml version="1.0" encoding="utf-8"?>
<calcChain xmlns="http://schemas.openxmlformats.org/spreadsheetml/2006/main">
  <c r="F4" i="33" l="1"/>
  <c r="E4" i="33"/>
  <c r="B4" i="33"/>
  <c r="J4" i="33"/>
  <c r="I4" i="33"/>
  <c r="H45" i="32"/>
  <c r="G45" i="32"/>
  <c r="G44" i="32"/>
  <c r="G43" i="32"/>
  <c r="G40" i="32"/>
  <c r="H4" i="33" s="1"/>
  <c r="G35" i="27"/>
  <c r="H38" i="32" s="1"/>
  <c r="G37" i="32"/>
  <c r="G36" i="32"/>
  <c r="G35" i="32"/>
  <c r="E35" i="32"/>
  <c r="G31" i="32"/>
  <c r="F27" i="32"/>
  <c r="G26" i="32"/>
  <c r="C4" i="33" s="1"/>
  <c r="E26" i="32"/>
  <c r="G25" i="32"/>
  <c r="E25" i="32"/>
  <c r="G34" i="26"/>
  <c r="G33" i="26"/>
  <c r="G34" i="30"/>
  <c r="G33" i="30"/>
  <c r="G34" i="31"/>
  <c r="G33" i="31"/>
  <c r="G28" i="32" l="1"/>
  <c r="G46" i="27" l="1"/>
  <c r="G34" i="27" l="1"/>
  <c r="G34" i="22"/>
  <c r="G33" i="22"/>
  <c r="G38" i="21"/>
  <c r="G31" i="20"/>
  <c r="G30" i="20"/>
  <c r="G39" i="20" l="1"/>
  <c r="J5" i="33" l="1"/>
  <c r="G5" i="33"/>
  <c r="F5" i="33"/>
  <c r="E5" i="33"/>
  <c r="D5" i="33"/>
  <c r="C5" i="33"/>
  <c r="B5" i="33"/>
  <c r="I5" i="33"/>
  <c r="H5" i="33"/>
  <c r="K4" i="33"/>
  <c r="K3" i="33"/>
  <c r="G38" i="24"/>
  <c r="G37" i="24"/>
  <c r="G37" i="21"/>
  <c r="G36" i="21"/>
  <c r="G35" i="24"/>
  <c r="G35" i="21"/>
  <c r="G38" i="20"/>
  <c r="G37" i="20"/>
  <c r="G36" i="20"/>
  <c r="G38" i="22"/>
  <c r="G37" i="22"/>
  <c r="G36" i="22"/>
  <c r="G37" i="23"/>
  <c r="G36" i="23"/>
  <c r="G35" i="23"/>
  <c r="G39" i="27"/>
  <c r="G38" i="27"/>
  <c r="G37" i="27"/>
  <c r="G37" i="28"/>
  <c r="G36" i="28"/>
  <c r="G35" i="28"/>
  <c r="G38" i="31"/>
  <c r="G37" i="31"/>
  <c r="G36" i="31"/>
  <c r="G38" i="30"/>
  <c r="G37" i="30"/>
  <c r="G36" i="30"/>
  <c r="G37" i="29"/>
  <c r="G36" i="29"/>
  <c r="G35" i="29"/>
  <c r="G38" i="26"/>
  <c r="G37" i="26"/>
  <c r="G36" i="26"/>
  <c r="G38" i="25"/>
  <c r="H44" i="32" s="1"/>
  <c r="G37" i="25"/>
  <c r="H43" i="32" s="1"/>
  <c r="G35" i="25"/>
  <c r="H40" i="32" s="1"/>
  <c r="K5" i="33" l="1"/>
  <c r="G46" i="25"/>
  <c r="F46" i="25"/>
  <c r="G46" i="26"/>
  <c r="F46" i="26"/>
  <c r="F45" i="29" l="1"/>
  <c r="G45" i="29"/>
  <c r="G27" i="25" l="1"/>
  <c r="G27" i="31"/>
  <c r="F27" i="27"/>
  <c r="G28" i="27"/>
  <c r="G27" i="23"/>
  <c r="F52" i="32" l="1"/>
  <c r="G52" i="32"/>
  <c r="G32" i="32"/>
  <c r="G38" i="32"/>
  <c r="F26" i="32" l="1"/>
  <c r="F25" i="32"/>
  <c r="G45" i="30"/>
  <c r="F45" i="30"/>
  <c r="G30" i="31" l="1"/>
  <c r="F26" i="31"/>
  <c r="F25" i="31"/>
  <c r="G30" i="30"/>
  <c r="G27" i="30"/>
  <c r="F26" i="30"/>
  <c r="F25" i="30"/>
  <c r="G39" i="31" l="1"/>
  <c r="F15" i="31" s="1"/>
  <c r="G39" i="30"/>
  <c r="F15" i="30" s="1"/>
  <c r="G30" i="29"/>
  <c r="G27" i="29"/>
  <c r="G39" i="29" s="1"/>
  <c r="F26" i="29"/>
  <c r="F25" i="29"/>
  <c r="G30" i="28"/>
  <c r="G27" i="28"/>
  <c r="H28" i="32" s="1"/>
  <c r="H46" i="32" s="1"/>
  <c r="F26" i="28"/>
  <c r="F25" i="28"/>
  <c r="G38" i="28" l="1"/>
  <c r="F15" i="28" s="1"/>
  <c r="F15" i="29"/>
  <c r="G31" i="27"/>
  <c r="F26" i="27"/>
  <c r="F25" i="27"/>
  <c r="G40" i="27" l="1"/>
  <c r="F15" i="27" s="1"/>
  <c r="G27" i="26" l="1"/>
  <c r="G40" i="26" s="1"/>
  <c r="F26" i="26"/>
  <c r="F25" i="26"/>
  <c r="F15" i="26" l="1"/>
  <c r="G30" i="25" l="1"/>
  <c r="G40" i="25" s="1"/>
  <c r="F26" i="25"/>
  <c r="F25" i="25"/>
  <c r="G30" i="24"/>
  <c r="G27" i="24"/>
  <c r="F26" i="24"/>
  <c r="F25" i="24"/>
  <c r="G30" i="23"/>
  <c r="F26" i="23"/>
  <c r="F25" i="23"/>
  <c r="G46" i="22"/>
  <c r="F46" i="22"/>
  <c r="G27" i="22"/>
  <c r="F26" i="22"/>
  <c r="F25" i="22"/>
  <c r="G27" i="21"/>
  <c r="F26" i="21"/>
  <c r="F25" i="21"/>
  <c r="F26" i="20"/>
  <c r="G27" i="20"/>
  <c r="F46" i="20"/>
  <c r="G46" i="20"/>
  <c r="F25" i="20"/>
  <c r="G39" i="21" l="1"/>
  <c r="F15" i="21" s="1"/>
  <c r="G46" i="32"/>
  <c r="G40" i="20"/>
  <c r="F15" i="20" s="1"/>
  <c r="F15" i="25"/>
  <c r="H15" i="32" s="1"/>
  <c r="G40" i="22"/>
  <c r="F15" i="22" s="1"/>
  <c r="G39" i="24"/>
  <c r="F15" i="24" s="1"/>
  <c r="G38" i="23"/>
  <c r="F15" i="23" s="1"/>
  <c r="F15" i="32" l="1"/>
</calcChain>
</file>

<file path=xl/sharedStrings.xml><?xml version="1.0" encoding="utf-8"?>
<sst xmlns="http://schemas.openxmlformats.org/spreadsheetml/2006/main" count="999" uniqueCount="107">
  <si>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</si>
  <si>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</si>
  <si>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</si>
  <si>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</si>
  <si>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</si>
  <si>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</si>
  <si>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1.1</t>
  </si>
  <si>
    <t>1.2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</si>
  <si>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</si>
  <si>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</si>
  <si>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</si>
  <si>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</si>
  <si>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</si>
  <si>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</si>
  <si>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</si>
  <si>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</si>
  <si>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</si>
  <si>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</si>
  <si>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ВСЕГО:</t>
  </si>
  <si>
    <t>Стоимость всего, руб.</t>
  </si>
  <si>
    <t>Итого текущий ремонт:</t>
  </si>
  <si>
    <t>постоянно</t>
  </si>
  <si>
    <t>Текущий ремонт общего имущества жилого дома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</si>
  <si>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</si>
  <si>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</si>
  <si>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</si>
  <si>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</si>
  <si>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</si>
  <si>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</si>
  <si>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</si>
  <si>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</si>
  <si>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</si>
  <si>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</si>
  <si>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</si>
  <si>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</si>
  <si>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</si>
  <si>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</si>
  <si>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</si>
  <si>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</si>
  <si>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</si>
  <si>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</si>
  <si>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</si>
  <si>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номер акта по форме КС-2</t>
  </si>
  <si>
    <t>Стоимость работ по справке КС-3</t>
  </si>
  <si>
    <t>Стоимость работ по акту, руб.:</t>
  </si>
  <si>
    <t>дата акта по форме КС-2</t>
  </si>
  <si>
    <t>Председатель совета МКД</t>
  </si>
  <si>
    <t>МУП "УК ЖКХ", 652740, г.Калтан, пр-кт.Мира, д. 65а, тел. (38472) 3-02-60</t>
  </si>
  <si>
    <t>Уборка дворовой территории</t>
  </si>
  <si>
    <t xml:space="preserve">Влажное подметание лестничных площадок и маршей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</si>
  <si>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</si>
  <si>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</si>
  <si>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</si>
  <si>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</si>
  <si>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</si>
  <si>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</si>
  <si>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</si>
  <si>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</si>
  <si>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</si>
  <si>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</si>
  <si>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3.1</t>
  </si>
  <si>
    <t>МКД № 25 по ул.Руставели, общ.пл.942,2 м кв.</t>
  </si>
  <si>
    <t>по адресу: ул.Руставели, 25</t>
  </si>
  <si>
    <t>Т.И. Шишкина</t>
  </si>
  <si>
    <t>1.3</t>
  </si>
  <si>
    <t>7</t>
  </si>
  <si>
    <t>по заявке</t>
  </si>
  <si>
    <t>МКД № 25 по ул.Руставели, общ.пл.965,0м кв.</t>
  </si>
  <si>
    <t>б/н</t>
  </si>
  <si>
    <t>2.1</t>
  </si>
  <si>
    <t xml:space="preserve">Влажное подметание и мытьё лестничных площадок и маршей </t>
  </si>
  <si>
    <t xml:space="preserve">Влажное подметание и мытьё лестничных  площадок и маршей </t>
  </si>
  <si>
    <t xml:space="preserve">Влажное подметаниеи мытьё лестничных площадок и маршей </t>
  </si>
  <si>
    <t xml:space="preserve">Влажное подметание имытьё лестничных площадок и маршей </t>
  </si>
  <si>
    <t>Окашивание территории</t>
  </si>
  <si>
    <t xml:space="preserve">Механизированная очистка дворовой территории </t>
  </si>
  <si>
    <t>4.1</t>
  </si>
  <si>
    <t>кв.17 Развоздушка стояков отопления</t>
  </si>
  <si>
    <t>Аварийно-диспетчерское обслуживание (1,8руб/м2 х 955,9м2)</t>
  </si>
  <si>
    <t>Услуга управления компании и начисления (2,3руб/м2 х 955,9м2)</t>
  </si>
  <si>
    <t>Вывоз ТБО (1,19 руб/м2 х 955,9м2)</t>
  </si>
  <si>
    <t>Содержание земельного участка</t>
  </si>
  <si>
    <t>Содержание общего имущества</t>
  </si>
  <si>
    <t>Дератизация и дезинсекция</t>
  </si>
  <si>
    <t>Содержание и ремонт конструктивных элементов</t>
  </si>
  <si>
    <t>Содержание и ремонт систем инженерно-технического обеспечения</t>
  </si>
  <si>
    <t>Содержание и ремонт систем дымоудаления</t>
  </si>
  <si>
    <t>Обеспечение устранения аварий</t>
  </si>
  <si>
    <t>Услуги по управлению</t>
  </si>
  <si>
    <t>Вывоз бытовых отходов</t>
  </si>
  <si>
    <t>Итого</t>
  </si>
  <si>
    <t>Тариф, руб</t>
  </si>
  <si>
    <t>Выполнено работ на сумму, руб</t>
  </si>
  <si>
    <t>план</t>
  </si>
  <si>
    <t>графа №</t>
  </si>
  <si>
    <t>Механизированная очистка дворовой территории от снега (0,65+0,35маш/час*1150руб)</t>
  </si>
  <si>
    <t>Очистка кровли от снега</t>
  </si>
  <si>
    <t>Механизированная очистка дворовой территории от снега (0,35+0,35маш/час*1150руб)</t>
  </si>
  <si>
    <t xml:space="preserve"> Смена ламп (1,2 под)</t>
  </si>
  <si>
    <t>Устронение утечки на стояке отопления</t>
  </si>
  <si>
    <t xml:space="preserve"> Смена ламп (2 под)</t>
  </si>
  <si>
    <t>Смена участка розлива ХВС (подвал)</t>
  </si>
  <si>
    <t>Ремонт патрона (1 под,эт)</t>
  </si>
  <si>
    <t>Смена ламп (1п)</t>
  </si>
  <si>
    <t xml:space="preserve">Механизированная очистка дворовой территории от снега </t>
  </si>
  <si>
    <t>Устранение засора сети водоотведения</t>
  </si>
  <si>
    <t>Механизированная очистка дворовой территории от снега (0,65+0,35+0,35+0,35маш/час*1150руб)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</si>
</sst>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7.5"/>
      <name val="Arial"/>
      <family val="2"/>
      <charset val="204"/>
    </font>
    <font>
      <sz val="7.5"/>
      <name val="Arial Cyr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0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3" fontId="5" fillId="0" borderId="1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Border="1"/>
    <xf numFmtId="0" fontId="7" fillId="0" borderId="0" xfId="0" applyFont="1"/>
    <xf numFmtId="0" fontId="5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5" xfId="0" applyFont="1" applyBorder="1" applyAlignment="1">
      <alignment wrapText="1"/>
    </xf>
    <xf numFmtId="49" fontId="6" fillId="0" borderId="6" xfId="0" applyNumberFormat="1" applyFont="1" applyBorder="1" applyAlignment="1">
      <alignment horizontal="right"/>
    </xf>
    <xf numFmtId="4" fontId="6" fillId="0" borderId="9" xfId="0" applyNumberFormat="1" applyFont="1" applyBorder="1"/>
    <xf numFmtId="49" fontId="5" fillId="0" borderId="10" xfId="0" applyNumberFormat="1" applyFont="1" applyBorder="1" applyAlignment="1">
      <alignment horizontal="right"/>
    </xf>
    <xf numFmtId="0" fontId="0" fillId="0" borderId="7" xfId="0" applyBorder="1" applyAlignment="1"/>
    <xf numFmtId="4" fontId="6" fillId="0" borderId="7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5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2" fontId="5" fillId="0" borderId="14" xfId="0" applyNumberFormat="1" applyFont="1" applyFill="1" applyBorder="1"/>
    <xf numFmtId="2" fontId="6" fillId="0" borderId="14" xfId="0" applyNumberFormat="1" applyFont="1" applyBorder="1"/>
    <xf numFmtId="2" fontId="5" fillId="0" borderId="14" xfId="0" applyNumberFormat="1" applyFont="1" applyBorder="1"/>
    <xf numFmtId="2" fontId="5" fillId="0" borderId="14" xfId="0" applyNumberFormat="1" applyFont="1" applyFill="1" applyBorder="1" applyAlignment="1">
      <alignment wrapText="1"/>
    </xf>
    <xf numFmtId="4" fontId="5" fillId="0" borderId="14" xfId="0" applyNumberFormat="1" applyFont="1" applyFill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4" fontId="5" fillId="0" borderId="25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25" xfId="0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right" wrapText="1"/>
    </xf>
    <xf numFmtId="0" fontId="0" fillId="0" borderId="1" xfId="0" applyBorder="1" applyAlignment="1"/>
    <xf numFmtId="4" fontId="6" fillId="0" borderId="1" xfId="0" applyNumberFormat="1" applyFont="1" applyBorder="1"/>
    <xf numFmtId="14" fontId="5" fillId="2" borderId="1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5" fillId="0" borderId="18" xfId="0" applyFont="1" applyBorder="1" applyAlignment="1"/>
    <xf numFmtId="0" fontId="0" fillId="0" borderId="19" xfId="0" applyBorder="1" applyAlignment="1"/>
    <xf numFmtId="0" fontId="5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20" xfId="0" applyFont="1" applyBorder="1" applyAlignment="1"/>
    <xf numFmtId="0" fontId="0" fillId="0" borderId="8" xfId="0" applyBorder="1" applyAlignment="1"/>
    <xf numFmtId="4" fontId="2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12" fillId="0" borderId="1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0" fillId="0" borderId="1" xfId="1" applyFont="1" applyBorder="1"/>
    <xf numFmtId="0" fontId="20" fillId="0" borderId="1" xfId="1" applyFont="1" applyBorder="1" applyAlignment="1">
      <alignment horizontal="center" vertical="center" wrapText="1"/>
    </xf>
    <xf numFmtId="0" fontId="19" fillId="0" borderId="0" xfId="1" applyAlignment="1">
      <alignment horizontal="center" vertical="center" wrapText="1"/>
    </xf>
    <xf numFmtId="0" fontId="19" fillId="0" borderId="0" xfId="1"/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4" fontId="21" fillId="0" borderId="1" xfId="1" applyNumberFormat="1" applyFont="1" applyBorder="1" applyAlignment="1">
      <alignment horizontal="center"/>
    </xf>
    <xf numFmtId="4" fontId="20" fillId="0" borderId="1" xfId="1" applyNumberFormat="1" applyFont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19" fillId="0" borderId="0" xfId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center" wrapText="1"/>
    </xf>
    <xf numFmtId="2" fontId="2" fillId="0" borderId="0" xfId="0" applyNumberFormat="1" applyFont="1"/>
    <xf numFmtId="2" fontId="0" fillId="0" borderId="0" xfId="0" applyNumberFormat="1" applyFill="1"/>
    <xf numFmtId="4" fontId="0" fillId="0" borderId="0" xfId="0" applyNumberForma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7" workbookViewId="0">
      <selection activeCell="J29" sqref="J2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61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8" t="s">
        <v>36</v>
      </c>
      <c r="G9" s="64">
        <v>1</v>
      </c>
    </row>
    <row r="10" spans="1:13" ht="15" customHeight="1" x14ac:dyDescent="0.2">
      <c r="A10" s="30"/>
      <c r="B10" s="31"/>
      <c r="C10" s="31"/>
      <c r="D10" s="25"/>
      <c r="E10" s="26"/>
      <c r="F10" s="8" t="s">
        <v>37</v>
      </c>
      <c r="G10" s="65">
        <v>41640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1</v>
      </c>
      <c r="E14" s="10">
        <v>42766</v>
      </c>
      <c r="F14" s="10">
        <v>42736</v>
      </c>
      <c r="G14" s="10">
        <v>42766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G40+G46</f>
        <v>12598.741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52" t="s">
        <v>2</v>
      </c>
      <c r="F23" s="52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20</v>
      </c>
      <c r="F25" s="48">
        <f>G25/E25</f>
        <v>102.31100000000001</v>
      </c>
      <c r="G25" s="66">
        <v>2046.22</v>
      </c>
      <c r="H25" s="63"/>
      <c r="I25" s="62"/>
      <c r="J25" s="62"/>
    </row>
    <row r="26" spans="1:12" x14ac:dyDescent="0.2">
      <c r="A26" s="14" t="s">
        <v>7</v>
      </c>
      <c r="B26" s="151" t="s">
        <v>71</v>
      </c>
      <c r="C26" s="151"/>
      <c r="D26" s="152"/>
      <c r="E26" s="16">
        <v>11</v>
      </c>
      <c r="F26" s="48">
        <f>G26/E26</f>
        <v>215.43727272727273</v>
      </c>
      <c r="G26" s="66">
        <v>2369.81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4416.03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x14ac:dyDescent="0.2">
      <c r="A30" s="14" t="s">
        <v>69</v>
      </c>
      <c r="B30" s="151" t="s">
        <v>96</v>
      </c>
      <c r="C30" s="151"/>
      <c r="D30" s="152"/>
      <c r="E30" s="16">
        <v>1</v>
      </c>
      <c r="F30" s="48">
        <v>1976</v>
      </c>
      <c r="G30" s="66">
        <f>E30*F30</f>
        <v>1976</v>
      </c>
      <c r="H30" s="63"/>
      <c r="I30" s="62"/>
    </row>
    <row r="31" spans="1:12" s="3" customFormat="1" x14ac:dyDescent="0.2">
      <c r="A31" s="17"/>
      <c r="B31" s="155" t="s">
        <v>10</v>
      </c>
      <c r="C31" s="155"/>
      <c r="D31" s="156"/>
      <c r="E31" s="18"/>
      <c r="F31" s="45"/>
      <c r="G31" s="67">
        <f>G30</f>
        <v>1976</v>
      </c>
      <c r="I31" s="4"/>
      <c r="J31" s="4"/>
      <c r="K31" s="4"/>
      <c r="L31" s="4"/>
    </row>
    <row r="32" spans="1:12" ht="9" customHeight="1" x14ac:dyDescent="0.2">
      <c r="A32" s="14"/>
      <c r="B32" s="151"/>
      <c r="C32" s="151"/>
      <c r="D32" s="152"/>
      <c r="E32" s="19"/>
      <c r="F32" s="43"/>
      <c r="G32" s="68"/>
    </row>
    <row r="33" spans="1:12" x14ac:dyDescent="0.2">
      <c r="A33" s="14" t="s">
        <v>11</v>
      </c>
      <c r="B33" s="151" t="s">
        <v>12</v>
      </c>
      <c r="C33" s="151"/>
      <c r="D33" s="152"/>
      <c r="E33" s="19"/>
      <c r="F33" s="43"/>
      <c r="G33" s="68"/>
    </row>
    <row r="34" spans="1:12" s="3" customFormat="1" x14ac:dyDescent="0.2">
      <c r="A34" s="17"/>
      <c r="B34" s="155" t="s">
        <v>13</v>
      </c>
      <c r="C34" s="155"/>
      <c r="D34" s="156"/>
      <c r="E34" s="18"/>
      <c r="F34" s="45"/>
      <c r="G34" s="67">
        <v>0</v>
      </c>
      <c r="I34" s="4"/>
      <c r="J34" s="4"/>
      <c r="K34" s="4"/>
      <c r="L34" s="4"/>
    </row>
    <row r="35" spans="1:12" ht="9" customHeight="1" x14ac:dyDescent="0.2">
      <c r="A35" s="14"/>
      <c r="B35" s="151"/>
      <c r="C35" s="151"/>
      <c r="D35" s="152"/>
      <c r="E35" s="19"/>
      <c r="F35" s="43"/>
      <c r="G35" s="68"/>
    </row>
    <row r="36" spans="1:12" s="44" customFormat="1" ht="14.25" customHeight="1" x14ac:dyDescent="0.2">
      <c r="A36" s="41" t="s">
        <v>15</v>
      </c>
      <c r="B36" s="153" t="s">
        <v>78</v>
      </c>
      <c r="C36" s="153"/>
      <c r="D36" s="154"/>
      <c r="E36" s="42" t="s">
        <v>21</v>
      </c>
      <c r="F36" s="43"/>
      <c r="G36" s="69">
        <f>1.8*955.9</f>
        <v>1720.62</v>
      </c>
      <c r="I36" s="4"/>
      <c r="J36" s="4"/>
      <c r="K36" s="4"/>
      <c r="L36" s="60"/>
    </row>
    <row r="37" spans="1:12" s="44" customFormat="1" ht="14.25" customHeight="1" x14ac:dyDescent="0.2">
      <c r="A37" s="41" t="s">
        <v>16</v>
      </c>
      <c r="B37" s="153" t="s">
        <v>79</v>
      </c>
      <c r="C37" s="153"/>
      <c r="D37" s="154"/>
      <c r="E37" s="42" t="s">
        <v>21</v>
      </c>
      <c r="F37" s="43"/>
      <c r="G37" s="69">
        <f>2.3* 955.9</f>
        <v>2198.5699999999997</v>
      </c>
      <c r="I37" s="4"/>
      <c r="J37" s="4"/>
      <c r="K37" s="4"/>
      <c r="L37" s="60"/>
    </row>
    <row r="38" spans="1:12" s="44" customFormat="1" x14ac:dyDescent="0.2">
      <c r="A38" s="41" t="s">
        <v>17</v>
      </c>
      <c r="B38" s="153" t="s">
        <v>80</v>
      </c>
      <c r="C38" s="153"/>
      <c r="D38" s="154"/>
      <c r="E38" s="42" t="s">
        <v>21</v>
      </c>
      <c r="F38" s="43"/>
      <c r="G38" s="69">
        <f>1.19*955.9</f>
        <v>1137.521</v>
      </c>
      <c r="I38" s="4"/>
      <c r="J38" s="4"/>
      <c r="K38" s="4"/>
      <c r="L38" s="60"/>
    </row>
    <row r="39" spans="1:12" s="44" customFormat="1" ht="25.5" customHeight="1" x14ac:dyDescent="0.2">
      <c r="A39" s="41" t="s">
        <v>65</v>
      </c>
      <c r="B39" s="157" t="s">
        <v>95</v>
      </c>
      <c r="C39" s="153"/>
      <c r="D39" s="154"/>
      <c r="E39" s="42" t="s">
        <v>66</v>
      </c>
      <c r="F39" s="43"/>
      <c r="G39" s="70">
        <f>(0.65+0.35)*1150</f>
        <v>1150</v>
      </c>
      <c r="I39" s="4"/>
      <c r="J39" s="4"/>
      <c r="K39" s="4"/>
      <c r="L39" s="60"/>
    </row>
    <row r="40" spans="1:12" s="3" customFormat="1" ht="13.5" thickBot="1" x14ac:dyDescent="0.25">
      <c r="A40" s="33"/>
      <c r="B40" s="158" t="s">
        <v>18</v>
      </c>
      <c r="C40" s="158"/>
      <c r="D40" s="159"/>
      <c r="E40" s="23"/>
      <c r="F40" s="23"/>
      <c r="G40" s="34">
        <f>G27+G31+G34+G36+G37+G38+G39</f>
        <v>12598.741</v>
      </c>
      <c r="H40" s="40"/>
      <c r="I40" s="60"/>
      <c r="J40" s="60"/>
      <c r="K40" s="60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60"/>
      <c r="J41" s="60"/>
      <c r="K41" s="60"/>
    </row>
    <row r="42" spans="1:12" x14ac:dyDescent="0.2">
      <c r="A42" s="20" t="s">
        <v>22</v>
      </c>
      <c r="B42" s="20"/>
      <c r="C42" s="20"/>
      <c r="D42" s="7"/>
      <c r="E42" s="7"/>
      <c r="F42" s="7"/>
      <c r="G42" s="7"/>
      <c r="I42" s="59"/>
      <c r="J42" s="60"/>
      <c r="K42" s="60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8" customFormat="1" ht="32.25" customHeight="1" thickBot="1" x14ac:dyDescent="0.25">
      <c r="A44" s="54" t="s">
        <v>0</v>
      </c>
      <c r="B44" s="160" t="s">
        <v>1</v>
      </c>
      <c r="C44" s="161"/>
      <c r="D44" s="55" t="s">
        <v>42</v>
      </c>
      <c r="E44" s="55" t="s">
        <v>45</v>
      </c>
      <c r="F44" s="55" t="s">
        <v>43</v>
      </c>
      <c r="G44" s="56" t="s">
        <v>19</v>
      </c>
      <c r="I44" s="61"/>
      <c r="J44" s="61"/>
      <c r="K44" s="61"/>
      <c r="L44" s="61"/>
    </row>
    <row r="45" spans="1:12" ht="15" customHeight="1" thickBot="1" x14ac:dyDescent="0.25">
      <c r="A45" s="71"/>
      <c r="B45" s="162"/>
      <c r="C45" s="163"/>
      <c r="D45" s="72"/>
      <c r="E45" s="73"/>
      <c r="F45" s="74"/>
      <c r="G45" s="75"/>
    </row>
    <row r="46" spans="1:12" s="3" customFormat="1" ht="13.5" customHeight="1" thickBot="1" x14ac:dyDescent="0.25">
      <c r="A46" s="22"/>
      <c r="B46" s="164" t="s">
        <v>20</v>
      </c>
      <c r="C46" s="165"/>
      <c r="D46" s="36"/>
      <c r="E46" s="23"/>
      <c r="F46" s="37">
        <f>SUM(F45:F45)</f>
        <v>0</v>
      </c>
      <c r="G46" s="34">
        <f>SUM(G45:G45)</f>
        <v>0</v>
      </c>
      <c r="H46" s="40"/>
      <c r="I46" s="4"/>
      <c r="J46" s="4"/>
      <c r="K46" s="4"/>
      <c r="L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11" t="s">
        <v>30</v>
      </c>
      <c r="B50" s="11"/>
      <c r="C50" s="7" t="s">
        <v>50</v>
      </c>
      <c r="D50" s="24"/>
      <c r="E50" s="24"/>
      <c r="F50" s="7"/>
      <c r="G50" s="7" t="s">
        <v>51</v>
      </c>
      <c r="H50" s="4"/>
    </row>
    <row r="51" spans="1:13" s="4" customFormat="1" x14ac:dyDescent="0.2">
      <c r="A51" s="7"/>
      <c r="B51" s="7" t="s">
        <v>31</v>
      </c>
      <c r="C51" s="7"/>
      <c r="D51" s="7"/>
      <c r="E51" s="25"/>
      <c r="F51" s="25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41</v>
      </c>
      <c r="B53" s="7"/>
      <c r="C53" s="7" t="s">
        <v>46</v>
      </c>
      <c r="D53" s="24"/>
      <c r="E53" s="24"/>
      <c r="F53" s="25"/>
      <c r="G53" s="46" t="s">
        <v>63</v>
      </c>
      <c r="H53" s="49"/>
    </row>
    <row r="54" spans="1:13" s="4" customFormat="1" ht="11.25" x14ac:dyDescent="0.2">
      <c r="H54" s="50"/>
    </row>
    <row r="55" spans="1:13" s="4" customFormat="1" ht="11.25" x14ac:dyDescent="0.2"/>
    <row r="56" spans="1:13" s="4" customFormat="1" ht="11.25" x14ac:dyDescent="0.2"/>
  </sheetData>
  <mergeCells count="42">
    <mergeCell ref="B39:D39"/>
    <mergeCell ref="B40:D40"/>
    <mergeCell ref="B44:C44"/>
    <mergeCell ref="B45:C45"/>
    <mergeCell ref="B46:C46"/>
    <mergeCell ref="B23:D23"/>
    <mergeCell ref="B24:D24"/>
    <mergeCell ref="B25:D25"/>
    <mergeCell ref="B26:D26"/>
    <mergeCell ref="B38:D38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30:D30"/>
    <mergeCell ref="A16:G16"/>
    <mergeCell ref="A17:G17"/>
    <mergeCell ref="A18:G18"/>
    <mergeCell ref="H18:J18"/>
    <mergeCell ref="A20:G20"/>
    <mergeCell ref="A1:D1"/>
    <mergeCell ref="E1:G1"/>
    <mergeCell ref="A2:C2"/>
    <mergeCell ref="D2:G2"/>
    <mergeCell ref="A3:C3"/>
    <mergeCell ref="D3:G3"/>
    <mergeCell ref="D12:D13"/>
    <mergeCell ref="E12:E13"/>
    <mergeCell ref="F12:G12"/>
    <mergeCell ref="C15:E15"/>
    <mergeCell ref="A4:C4"/>
    <mergeCell ref="D4:G4"/>
    <mergeCell ref="A5:B5"/>
    <mergeCell ref="A6:B6"/>
    <mergeCell ref="A7:B7"/>
    <mergeCell ref="F15:G15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6" workbookViewId="0">
      <selection activeCell="G38" sqref="G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03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03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10</v>
      </c>
      <c r="E14" s="10">
        <v>43039</v>
      </c>
      <c r="F14" s="10">
        <v>43009</v>
      </c>
      <c r="G14" s="10">
        <v>43039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G39+G45</f>
        <v>9903.1710000000003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0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0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106" t="s">
        <v>2</v>
      </c>
      <c r="F23" s="106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22</v>
      </c>
      <c r="F25" s="48">
        <f>G25/E25</f>
        <v>89.147727272727266</v>
      </c>
      <c r="G25" s="66">
        <v>1961.25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14</v>
      </c>
      <c r="F26" s="48">
        <f>G26/E26</f>
        <v>206.08642857142857</v>
      </c>
      <c r="G26" s="66">
        <v>2885.21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4846.46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s="3" customFormat="1" x14ac:dyDescent="0.2">
      <c r="A33" s="17"/>
      <c r="B33" s="155" t="s">
        <v>13</v>
      </c>
      <c r="C33" s="155"/>
      <c r="D33" s="156"/>
      <c r="E33" s="18"/>
      <c r="F33" s="45"/>
      <c r="G33" s="67">
        <v>0</v>
      </c>
      <c r="I33" s="4"/>
      <c r="J33" s="4"/>
      <c r="K33" s="4"/>
      <c r="L33" s="4"/>
    </row>
    <row r="34" spans="1:12" ht="9" customHeight="1" x14ac:dyDescent="0.2">
      <c r="A34" s="14"/>
      <c r="B34" s="151"/>
      <c r="C34" s="151"/>
      <c r="D34" s="152"/>
      <c r="E34" s="19"/>
      <c r="F34" s="43"/>
      <c r="G34" s="68"/>
    </row>
    <row r="35" spans="1:12" s="44" customFormat="1" ht="14.25" customHeight="1" x14ac:dyDescent="0.2">
      <c r="A35" s="41" t="s">
        <v>15</v>
      </c>
      <c r="B35" s="153" t="s">
        <v>78</v>
      </c>
      <c r="C35" s="153"/>
      <c r="D35" s="154"/>
      <c r="E35" s="42" t="s">
        <v>21</v>
      </c>
      <c r="F35" s="43"/>
      <c r="G35" s="69">
        <f>1.8*955.9</f>
        <v>1720.62</v>
      </c>
      <c r="I35" s="4"/>
      <c r="J35" s="4"/>
      <c r="K35" s="4"/>
      <c r="L35" s="60"/>
    </row>
    <row r="36" spans="1:12" s="44" customFormat="1" ht="14.25" customHeight="1" x14ac:dyDescent="0.2">
      <c r="A36" s="41" t="s">
        <v>16</v>
      </c>
      <c r="B36" s="153" t="s">
        <v>79</v>
      </c>
      <c r="C36" s="153"/>
      <c r="D36" s="154"/>
      <c r="E36" s="42" t="s">
        <v>21</v>
      </c>
      <c r="F36" s="43"/>
      <c r="G36" s="69">
        <f>2.3* 955.9</f>
        <v>2198.5699999999997</v>
      </c>
      <c r="I36" s="4"/>
      <c r="J36" s="4"/>
      <c r="K36" s="4"/>
      <c r="L36" s="60"/>
    </row>
    <row r="37" spans="1:12" s="44" customFormat="1" x14ac:dyDescent="0.2">
      <c r="A37" s="41" t="s">
        <v>17</v>
      </c>
      <c r="B37" s="153" t="s">
        <v>80</v>
      </c>
      <c r="C37" s="153"/>
      <c r="D37" s="154"/>
      <c r="E37" s="42" t="s">
        <v>21</v>
      </c>
      <c r="F37" s="43"/>
      <c r="G37" s="69">
        <f>1.19*955.9</f>
        <v>1137.521</v>
      </c>
      <c r="I37" s="4"/>
      <c r="J37" s="4"/>
      <c r="K37" s="4"/>
      <c r="L37" s="60"/>
    </row>
    <row r="38" spans="1:12" s="44" customFormat="1" ht="13.5" customHeight="1" x14ac:dyDescent="0.2">
      <c r="A38" s="41" t="s">
        <v>65</v>
      </c>
      <c r="B38" s="157" t="s">
        <v>75</v>
      </c>
      <c r="C38" s="153"/>
      <c r="D38" s="154"/>
      <c r="E38" s="42" t="s">
        <v>66</v>
      </c>
      <c r="F38" s="43"/>
      <c r="G38" s="70"/>
      <c r="I38" s="4"/>
      <c r="J38" s="4"/>
      <c r="K38" s="4"/>
      <c r="L38" s="60"/>
    </row>
    <row r="39" spans="1:12" s="3" customFormat="1" ht="13.5" thickBot="1" x14ac:dyDescent="0.25">
      <c r="A39" s="33"/>
      <c r="B39" s="158" t="s">
        <v>18</v>
      </c>
      <c r="C39" s="158"/>
      <c r="D39" s="159"/>
      <c r="E39" s="23"/>
      <c r="F39" s="23"/>
      <c r="G39" s="34">
        <f>G27+G30+G33+G35+G36+G37+G38</f>
        <v>9903.1710000000003</v>
      </c>
      <c r="H39" s="40"/>
      <c r="I39" s="60"/>
      <c r="J39" s="60"/>
      <c r="K39" s="60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0"/>
      <c r="J40" s="60"/>
      <c r="K40" s="60"/>
    </row>
    <row r="41" spans="1:12" x14ac:dyDescent="0.2">
      <c r="A41" s="20" t="s">
        <v>22</v>
      </c>
      <c r="B41" s="20"/>
      <c r="C41" s="20"/>
      <c r="D41" s="7"/>
      <c r="E41" s="7"/>
      <c r="F41" s="7"/>
      <c r="G41" s="7"/>
      <c r="I41" s="59"/>
      <c r="J41" s="60"/>
      <c r="K41" s="60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38" customFormat="1" ht="32.25" customHeight="1" thickBot="1" x14ac:dyDescent="0.25">
      <c r="A43" s="54" t="s">
        <v>0</v>
      </c>
      <c r="B43" s="160" t="s">
        <v>1</v>
      </c>
      <c r="C43" s="161"/>
      <c r="D43" s="107" t="s">
        <v>42</v>
      </c>
      <c r="E43" s="107" t="s">
        <v>45</v>
      </c>
      <c r="F43" s="107" t="s">
        <v>43</v>
      </c>
      <c r="G43" s="56" t="s">
        <v>19</v>
      </c>
      <c r="I43" s="61"/>
      <c r="J43" s="61"/>
      <c r="K43" s="61"/>
      <c r="L43" s="61"/>
    </row>
    <row r="44" spans="1:12" s="38" customFormat="1" ht="12.75" customHeight="1" thickBot="1" x14ac:dyDescent="0.25">
      <c r="A44" s="81"/>
      <c r="B44" s="179"/>
      <c r="C44" s="180"/>
      <c r="D44" s="113"/>
      <c r="E44" s="114"/>
      <c r="F44" s="115"/>
      <c r="G44" s="116"/>
      <c r="I44" s="61"/>
      <c r="J44" s="61"/>
      <c r="K44" s="61"/>
      <c r="L44" s="61"/>
    </row>
    <row r="45" spans="1:12" s="3" customFormat="1" ht="15.75" customHeight="1" thickBot="1" x14ac:dyDescent="0.25">
      <c r="A45" s="22"/>
      <c r="B45" s="164" t="s">
        <v>20</v>
      </c>
      <c r="C45" s="165"/>
      <c r="D45" s="36"/>
      <c r="E45" s="23"/>
      <c r="F45" s="37">
        <f>F44</f>
        <v>0</v>
      </c>
      <c r="G45" s="34">
        <f>G44</f>
        <v>0</v>
      </c>
      <c r="H45" s="40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11" t="s">
        <v>30</v>
      </c>
      <c r="B49" s="11"/>
      <c r="C49" s="7" t="s">
        <v>50</v>
      </c>
      <c r="D49" s="24"/>
      <c r="E49" s="24"/>
      <c r="F49" s="7"/>
      <c r="G49" s="7" t="s">
        <v>51</v>
      </c>
      <c r="H49" s="4"/>
    </row>
    <row r="50" spans="1:13" s="4" customFormat="1" x14ac:dyDescent="0.2">
      <c r="A50" s="7"/>
      <c r="B50" s="7" t="s">
        <v>31</v>
      </c>
      <c r="C50" s="7"/>
      <c r="D50" s="7"/>
      <c r="E50" s="25"/>
      <c r="F50" s="25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41</v>
      </c>
      <c r="B52" s="7"/>
      <c r="C52" s="7" t="s">
        <v>46</v>
      </c>
      <c r="D52" s="24"/>
      <c r="E52" s="24"/>
      <c r="F52" s="25"/>
      <c r="G52" s="46" t="s">
        <v>63</v>
      </c>
      <c r="H52" s="104"/>
    </row>
    <row r="53" spans="1:13" s="4" customFormat="1" ht="11.25" x14ac:dyDescent="0.2">
      <c r="H53" s="50"/>
    </row>
    <row r="54" spans="1:13" s="4" customFormat="1" ht="11.25" x14ac:dyDescent="0.2"/>
    <row r="55" spans="1:13" s="4" customFormat="1" ht="11.25" x14ac:dyDescent="0.2"/>
  </sheetData>
  <mergeCells count="41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B32:D32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9:D39"/>
    <mergeCell ref="B43:C43"/>
    <mergeCell ref="B45:C45"/>
    <mergeCell ref="B33:D33"/>
    <mergeCell ref="B34:D34"/>
    <mergeCell ref="B35:D35"/>
    <mergeCell ref="B36:D36"/>
    <mergeCell ref="B37:D37"/>
    <mergeCell ref="B44:C44"/>
    <mergeCell ref="B38:D38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2" workbookViewId="0">
      <selection activeCell="J33" sqref="J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03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03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11</v>
      </c>
      <c r="E14" s="10">
        <v>43069</v>
      </c>
      <c r="F14" s="10">
        <v>43040</v>
      </c>
      <c r="G14" s="10">
        <v>43069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G40+G46</f>
        <v>10582.561000000002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0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0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106" t="s">
        <v>2</v>
      </c>
      <c r="F23" s="106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21</v>
      </c>
      <c r="F25" s="48">
        <f>G25/E25</f>
        <v>156.33190476190475</v>
      </c>
      <c r="G25" s="66">
        <v>3282.97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12</v>
      </c>
      <c r="F26" s="48">
        <f>G26/E26</f>
        <v>182.27333333333334</v>
      </c>
      <c r="G26" s="66">
        <v>2187.2800000000002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5470.25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x14ac:dyDescent="0.2">
      <c r="A33" s="14" t="s">
        <v>60</v>
      </c>
      <c r="B33" s="173" t="s">
        <v>103</v>
      </c>
      <c r="C33" s="174"/>
      <c r="D33" s="175"/>
      <c r="E33" s="19">
        <v>1</v>
      </c>
      <c r="F33" s="43">
        <v>55.6</v>
      </c>
      <c r="G33" s="68">
        <f>E33*F33</f>
        <v>55.6</v>
      </c>
    </row>
    <row r="34" spans="1:12" s="3" customFormat="1" x14ac:dyDescent="0.2">
      <c r="A34" s="17"/>
      <c r="B34" s="155" t="s">
        <v>13</v>
      </c>
      <c r="C34" s="155"/>
      <c r="D34" s="156"/>
      <c r="E34" s="18"/>
      <c r="F34" s="45"/>
      <c r="G34" s="67">
        <f>G33</f>
        <v>55.6</v>
      </c>
      <c r="I34" s="4"/>
      <c r="J34" s="4"/>
      <c r="K34" s="4"/>
      <c r="L34" s="4"/>
    </row>
    <row r="35" spans="1:12" ht="9" customHeight="1" x14ac:dyDescent="0.2">
      <c r="A35" s="14"/>
      <c r="B35" s="151"/>
      <c r="C35" s="151"/>
      <c r="D35" s="152"/>
      <c r="E35" s="19"/>
      <c r="F35" s="43"/>
      <c r="G35" s="68"/>
    </row>
    <row r="36" spans="1:12" s="44" customFormat="1" ht="14.25" customHeight="1" x14ac:dyDescent="0.2">
      <c r="A36" s="41" t="s">
        <v>15</v>
      </c>
      <c r="B36" s="153" t="s">
        <v>78</v>
      </c>
      <c r="C36" s="153"/>
      <c r="D36" s="154"/>
      <c r="E36" s="42" t="s">
        <v>21</v>
      </c>
      <c r="F36" s="43"/>
      <c r="G36" s="69">
        <f>1.8*955.9</f>
        <v>1720.62</v>
      </c>
      <c r="I36" s="4"/>
      <c r="J36" s="4"/>
      <c r="K36" s="4"/>
      <c r="L36" s="60"/>
    </row>
    <row r="37" spans="1:12" s="44" customFormat="1" ht="14.25" customHeight="1" x14ac:dyDescent="0.2">
      <c r="A37" s="41" t="s">
        <v>16</v>
      </c>
      <c r="B37" s="153" t="s">
        <v>79</v>
      </c>
      <c r="C37" s="153"/>
      <c r="D37" s="154"/>
      <c r="E37" s="42" t="s">
        <v>21</v>
      </c>
      <c r="F37" s="43"/>
      <c r="G37" s="69">
        <f>2.3* 955.9</f>
        <v>2198.5699999999997</v>
      </c>
      <c r="I37" s="4"/>
      <c r="J37" s="4"/>
      <c r="K37" s="4"/>
      <c r="L37" s="60"/>
    </row>
    <row r="38" spans="1:12" s="44" customFormat="1" x14ac:dyDescent="0.2">
      <c r="A38" s="41" t="s">
        <v>17</v>
      </c>
      <c r="B38" s="153" t="s">
        <v>80</v>
      </c>
      <c r="C38" s="153"/>
      <c r="D38" s="154"/>
      <c r="E38" s="42" t="s">
        <v>21</v>
      </c>
      <c r="F38" s="43"/>
      <c r="G38" s="69">
        <f>1.19*955.9</f>
        <v>1137.521</v>
      </c>
      <c r="I38" s="4"/>
      <c r="J38" s="4"/>
      <c r="K38" s="4"/>
      <c r="L38" s="60"/>
    </row>
    <row r="39" spans="1:12" s="44" customFormat="1" ht="13.5" customHeight="1" x14ac:dyDescent="0.2">
      <c r="A39" s="41" t="s">
        <v>65</v>
      </c>
      <c r="B39" s="157" t="s">
        <v>104</v>
      </c>
      <c r="C39" s="153"/>
      <c r="D39" s="154"/>
      <c r="E39" s="42" t="s">
        <v>66</v>
      </c>
      <c r="F39" s="43"/>
      <c r="G39" s="70"/>
      <c r="I39" s="4"/>
      <c r="J39" s="4"/>
      <c r="K39" s="4"/>
      <c r="L39" s="60"/>
    </row>
    <row r="40" spans="1:12" s="3" customFormat="1" ht="13.5" thickBot="1" x14ac:dyDescent="0.25">
      <c r="A40" s="33"/>
      <c r="B40" s="158" t="s">
        <v>18</v>
      </c>
      <c r="C40" s="158"/>
      <c r="D40" s="159"/>
      <c r="E40" s="23"/>
      <c r="F40" s="23"/>
      <c r="G40" s="34">
        <f>G27+G30+G34+G36+G37+G38+G39</f>
        <v>10582.561000000002</v>
      </c>
      <c r="H40" s="40"/>
      <c r="I40" s="60"/>
      <c r="J40" s="60"/>
      <c r="K40" s="60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60"/>
      <c r="J41" s="60"/>
      <c r="K41" s="60"/>
    </row>
    <row r="42" spans="1:12" x14ac:dyDescent="0.2">
      <c r="A42" s="20" t="s">
        <v>22</v>
      </c>
      <c r="B42" s="20"/>
      <c r="C42" s="20"/>
      <c r="D42" s="7"/>
      <c r="E42" s="7"/>
      <c r="F42" s="7"/>
      <c r="G42" s="7"/>
      <c r="I42" s="59"/>
      <c r="J42" s="60"/>
      <c r="K42" s="60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8" customFormat="1" ht="32.25" customHeight="1" thickBot="1" x14ac:dyDescent="0.25">
      <c r="A44" s="54" t="s">
        <v>0</v>
      </c>
      <c r="B44" s="160" t="s">
        <v>1</v>
      </c>
      <c r="C44" s="161"/>
      <c r="D44" s="107" t="s">
        <v>42</v>
      </c>
      <c r="E44" s="107" t="s">
        <v>45</v>
      </c>
      <c r="F44" s="107" t="s">
        <v>43</v>
      </c>
      <c r="G44" s="56" t="s">
        <v>19</v>
      </c>
      <c r="I44" s="61"/>
      <c r="J44" s="61"/>
      <c r="K44" s="61"/>
      <c r="L44" s="61"/>
    </row>
    <row r="45" spans="1:12" s="38" customFormat="1" ht="12" customHeight="1" thickBot="1" x14ac:dyDescent="0.25">
      <c r="A45" s="81"/>
      <c r="B45" s="179"/>
      <c r="C45" s="180"/>
      <c r="D45" s="113"/>
      <c r="E45" s="114"/>
      <c r="F45" s="115"/>
      <c r="G45" s="115"/>
      <c r="I45" s="61"/>
      <c r="J45" s="61"/>
      <c r="K45" s="61"/>
      <c r="L45" s="61"/>
    </row>
    <row r="46" spans="1:12" s="3" customFormat="1" ht="15.75" customHeight="1" thickBot="1" x14ac:dyDescent="0.25">
      <c r="A46" s="22"/>
      <c r="B46" s="164" t="s">
        <v>20</v>
      </c>
      <c r="C46" s="165"/>
      <c r="D46" s="36"/>
      <c r="E46" s="23"/>
      <c r="F46" s="37">
        <f>F45</f>
        <v>0</v>
      </c>
      <c r="G46" s="34">
        <f>G45</f>
        <v>0</v>
      </c>
      <c r="H46" s="40"/>
      <c r="I46" s="4"/>
      <c r="J46" s="4"/>
      <c r="K46" s="4"/>
      <c r="L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11" t="s">
        <v>30</v>
      </c>
      <c r="B50" s="11"/>
      <c r="C50" s="7" t="s">
        <v>50</v>
      </c>
      <c r="D50" s="24"/>
      <c r="E50" s="24"/>
      <c r="F50" s="7"/>
      <c r="G50" s="7" t="s">
        <v>51</v>
      </c>
      <c r="H50" s="4"/>
    </row>
    <row r="51" spans="1:13" s="4" customFormat="1" x14ac:dyDescent="0.2">
      <c r="A51" s="7"/>
      <c r="B51" s="7" t="s">
        <v>31</v>
      </c>
      <c r="C51" s="7"/>
      <c r="D51" s="7"/>
      <c r="E51" s="25"/>
      <c r="F51" s="25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41</v>
      </c>
      <c r="B53" s="7"/>
      <c r="C53" s="7" t="s">
        <v>46</v>
      </c>
      <c r="D53" s="24"/>
      <c r="E53" s="24"/>
      <c r="F53" s="25"/>
      <c r="G53" s="46" t="s">
        <v>63</v>
      </c>
      <c r="H53" s="104"/>
    </row>
    <row r="54" spans="1:13" s="4" customFormat="1" ht="11.25" x14ac:dyDescent="0.2">
      <c r="H54" s="50"/>
    </row>
    <row r="55" spans="1:13" s="4" customFormat="1" ht="11.25" x14ac:dyDescent="0.2"/>
    <row r="56" spans="1:13" s="4" customFormat="1" ht="11.25" x14ac:dyDescent="0.2"/>
  </sheetData>
  <mergeCells count="42">
    <mergeCell ref="B33:D33"/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B32:D32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5:C45"/>
    <mergeCell ref="B40:D40"/>
    <mergeCell ref="B44:C44"/>
    <mergeCell ref="B46:C46"/>
    <mergeCell ref="B34:D34"/>
    <mergeCell ref="B35:D35"/>
    <mergeCell ref="B36:D36"/>
    <mergeCell ref="B37:D37"/>
    <mergeCell ref="B38:D38"/>
    <mergeCell ref="B39:D39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9" workbookViewId="0">
      <selection activeCell="K29" sqref="K2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01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01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12</v>
      </c>
      <c r="E14" s="10">
        <v>43100</v>
      </c>
      <c r="F14" s="10">
        <v>43070</v>
      </c>
      <c r="G14" s="10">
        <v>43100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G40+G46</f>
        <v>10119.710999999999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00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00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99" t="s">
        <v>2</v>
      </c>
      <c r="F23" s="99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21</v>
      </c>
      <c r="F25" s="48">
        <f>G25/E25</f>
        <v>128.40095238095239</v>
      </c>
      <c r="G25" s="66">
        <v>2696.42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13</v>
      </c>
      <c r="F26" s="48">
        <f>G26/E26</f>
        <v>182.04461538461538</v>
      </c>
      <c r="G26" s="66">
        <v>2366.58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5063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s="3" customFormat="1" x14ac:dyDescent="0.2">
      <c r="A33" s="17"/>
      <c r="B33" s="155" t="s">
        <v>13</v>
      </c>
      <c r="C33" s="155"/>
      <c r="D33" s="156"/>
      <c r="E33" s="18"/>
      <c r="F33" s="45"/>
      <c r="G33" s="67">
        <v>0</v>
      </c>
      <c r="I33" s="4"/>
      <c r="J33" s="4"/>
      <c r="K33" s="4"/>
      <c r="L33" s="4"/>
    </row>
    <row r="34" spans="1:12" ht="9" customHeight="1" x14ac:dyDescent="0.2">
      <c r="A34" s="14"/>
      <c r="B34" s="151"/>
      <c r="C34" s="151"/>
      <c r="D34" s="152"/>
      <c r="E34" s="19"/>
      <c r="F34" s="43"/>
      <c r="G34" s="68"/>
    </row>
    <row r="35" spans="1:12" s="44" customFormat="1" ht="14.25" customHeight="1" x14ac:dyDescent="0.2">
      <c r="A35" s="41" t="s">
        <v>15</v>
      </c>
      <c r="B35" s="153" t="s">
        <v>78</v>
      </c>
      <c r="C35" s="153"/>
      <c r="D35" s="154"/>
      <c r="E35" s="42" t="s">
        <v>21</v>
      </c>
      <c r="F35" s="43"/>
      <c r="G35" s="69">
        <f>1.8*955.9</f>
        <v>1720.62</v>
      </c>
      <c r="I35" s="4"/>
      <c r="J35" s="4"/>
      <c r="K35" s="4"/>
      <c r="L35" s="60"/>
    </row>
    <row r="36" spans="1:12" x14ac:dyDescent="0.2">
      <c r="A36" s="14"/>
      <c r="B36" s="173" t="s">
        <v>105</v>
      </c>
      <c r="C36" s="174"/>
      <c r="D36" s="175"/>
      <c r="E36" s="19"/>
      <c r="F36" s="43"/>
      <c r="G36" s="68"/>
    </row>
    <row r="37" spans="1:12" s="44" customFormat="1" ht="14.25" customHeight="1" x14ac:dyDescent="0.2">
      <c r="A37" s="41" t="s">
        <v>16</v>
      </c>
      <c r="B37" s="153" t="s">
        <v>79</v>
      </c>
      <c r="C37" s="153"/>
      <c r="D37" s="154"/>
      <c r="E37" s="42" t="s">
        <v>21</v>
      </c>
      <c r="F37" s="43"/>
      <c r="G37" s="69">
        <f>2.3* 955.9</f>
        <v>2198.5699999999997</v>
      </c>
      <c r="I37" s="4"/>
      <c r="J37" s="4"/>
      <c r="K37" s="4"/>
      <c r="L37" s="60"/>
    </row>
    <row r="38" spans="1:12" s="44" customFormat="1" x14ac:dyDescent="0.2">
      <c r="A38" s="41" t="s">
        <v>17</v>
      </c>
      <c r="B38" s="153" t="s">
        <v>80</v>
      </c>
      <c r="C38" s="153"/>
      <c r="D38" s="154"/>
      <c r="E38" s="42" t="s">
        <v>21</v>
      </c>
      <c r="F38" s="43"/>
      <c r="G38" s="69">
        <f>1.19*955.9</f>
        <v>1137.521</v>
      </c>
      <c r="I38" s="4"/>
      <c r="J38" s="4"/>
      <c r="K38" s="4"/>
      <c r="L38" s="60"/>
    </row>
    <row r="39" spans="1:12" s="44" customFormat="1" ht="14.25" customHeight="1" x14ac:dyDescent="0.2">
      <c r="A39" s="41" t="s">
        <v>65</v>
      </c>
      <c r="B39" s="157" t="s">
        <v>75</v>
      </c>
      <c r="C39" s="153"/>
      <c r="D39" s="154"/>
      <c r="E39" s="42" t="s">
        <v>66</v>
      </c>
      <c r="F39" s="43"/>
      <c r="G39" s="70"/>
      <c r="I39" s="4"/>
      <c r="J39" s="4"/>
      <c r="K39" s="4"/>
      <c r="L39" s="60"/>
    </row>
    <row r="40" spans="1:12" s="3" customFormat="1" ht="13.5" thickBot="1" x14ac:dyDescent="0.25">
      <c r="A40" s="33"/>
      <c r="B40" s="158" t="s">
        <v>18</v>
      </c>
      <c r="C40" s="158"/>
      <c r="D40" s="159"/>
      <c r="E40" s="23"/>
      <c r="F40" s="23"/>
      <c r="G40" s="34">
        <f>G27+G30+G33+G35+G37+G38+G39</f>
        <v>10119.710999999999</v>
      </c>
      <c r="H40" s="40"/>
      <c r="I40" s="60"/>
      <c r="J40" s="60"/>
      <c r="K40" s="60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60"/>
      <c r="J41" s="60"/>
      <c r="K41" s="60"/>
    </row>
    <row r="42" spans="1:12" x14ac:dyDescent="0.2">
      <c r="A42" s="20" t="s">
        <v>22</v>
      </c>
      <c r="B42" s="20"/>
      <c r="C42" s="20"/>
      <c r="D42" s="7"/>
      <c r="E42" s="7"/>
      <c r="F42" s="7"/>
      <c r="G42" s="7"/>
      <c r="I42" s="59"/>
      <c r="J42" s="60"/>
      <c r="K42" s="60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8" customFormat="1" ht="32.25" customHeight="1" thickBot="1" x14ac:dyDescent="0.25">
      <c r="A44" s="54" t="s">
        <v>0</v>
      </c>
      <c r="B44" s="160" t="s">
        <v>1</v>
      </c>
      <c r="C44" s="161"/>
      <c r="D44" s="98" t="s">
        <v>42</v>
      </c>
      <c r="E44" s="98" t="s">
        <v>45</v>
      </c>
      <c r="F44" s="98" t="s">
        <v>43</v>
      </c>
      <c r="G44" s="56" t="s">
        <v>19</v>
      </c>
      <c r="I44" s="61"/>
      <c r="J44" s="61"/>
      <c r="K44" s="61"/>
      <c r="L44" s="61"/>
    </row>
    <row r="45" spans="1:12" s="38" customFormat="1" ht="18" customHeight="1" thickBot="1" x14ac:dyDescent="0.25">
      <c r="A45" s="81"/>
      <c r="B45" s="181"/>
      <c r="C45" s="182"/>
      <c r="D45" s="113"/>
      <c r="E45" s="114"/>
      <c r="F45" s="115"/>
      <c r="G45" s="115"/>
      <c r="I45" s="61"/>
      <c r="J45" s="61"/>
      <c r="K45" s="61"/>
      <c r="L45" s="61"/>
    </row>
    <row r="46" spans="1:12" s="3" customFormat="1" ht="15.75" customHeight="1" thickBot="1" x14ac:dyDescent="0.25">
      <c r="A46" s="22"/>
      <c r="B46" s="164" t="s">
        <v>20</v>
      </c>
      <c r="C46" s="165"/>
      <c r="D46" s="36"/>
      <c r="E46" s="23"/>
      <c r="F46" s="37">
        <f>F45</f>
        <v>0</v>
      </c>
      <c r="G46" s="34">
        <f>G45</f>
        <v>0</v>
      </c>
      <c r="H46" s="40"/>
      <c r="I46" s="4"/>
      <c r="J46" s="4"/>
      <c r="K46" s="4"/>
      <c r="L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11" t="s">
        <v>30</v>
      </c>
      <c r="B50" s="11"/>
      <c r="C50" s="7" t="s">
        <v>50</v>
      </c>
      <c r="D50" s="24"/>
      <c r="E50" s="24"/>
      <c r="F50" s="7"/>
      <c r="G50" s="7" t="s">
        <v>51</v>
      </c>
      <c r="H50" s="4"/>
    </row>
    <row r="51" spans="1:13" s="4" customFormat="1" x14ac:dyDescent="0.2">
      <c r="A51" s="7"/>
      <c r="B51" s="7" t="s">
        <v>31</v>
      </c>
      <c r="C51" s="7"/>
      <c r="D51" s="7"/>
      <c r="E51" s="25"/>
      <c r="F51" s="25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41</v>
      </c>
      <c r="B53" s="7"/>
      <c r="C53" s="7" t="s">
        <v>46</v>
      </c>
      <c r="D53" s="24"/>
      <c r="E53" s="24"/>
      <c r="F53" s="25"/>
      <c r="G53" s="46" t="s">
        <v>63</v>
      </c>
      <c r="H53" s="102"/>
    </row>
    <row r="54" spans="1:13" s="4" customFormat="1" ht="11.25" x14ac:dyDescent="0.2">
      <c r="H54" s="50"/>
    </row>
    <row r="55" spans="1:13" s="4" customFormat="1" ht="11.25" x14ac:dyDescent="0.2"/>
    <row r="56" spans="1:13" s="4" customFormat="1" ht="11.25" x14ac:dyDescent="0.2"/>
  </sheetData>
  <mergeCells count="42">
    <mergeCell ref="B44:C44"/>
    <mergeCell ref="B46:C46"/>
    <mergeCell ref="B39:D39"/>
    <mergeCell ref="B33:D33"/>
    <mergeCell ref="B34:D34"/>
    <mergeCell ref="B35:D35"/>
    <mergeCell ref="B37:D37"/>
    <mergeCell ref="B38:D38"/>
    <mergeCell ref="B40:D40"/>
    <mergeCell ref="B45:C45"/>
    <mergeCell ref="B36:D36"/>
    <mergeCell ref="B32:D32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10" workbookViewId="0">
      <selection activeCell="J17" sqref="J1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11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11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/>
      <c r="E14" s="10">
        <v>43100</v>
      </c>
      <c r="F14" s="10">
        <v>42736</v>
      </c>
      <c r="G14" s="10">
        <v>43100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декабрь!F15+ноябрь!F15+октябрь!F15+сентябрь!F15+август!F15+июль!F15+июнь!F15+май!F15+апрель!F15+март!F15+февраль!F15+январь!F15</f>
        <v>130593.86200000001</v>
      </c>
      <c r="G15" s="139"/>
      <c r="H15" s="63">
        <f>январь!F15+февраль!F15+март!F15+апрель!F15+май!F15+июнь!F15+июль!F15+август!F15+сентябрь!F15+октябрь!F15+ноябрь!F15+декабрь!F15</f>
        <v>130593.86199999998</v>
      </c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10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10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109" t="s">
        <v>2</v>
      </c>
      <c r="F23" s="109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f>январь!E25+февраль!E25+март!E25+апрель!E25+май!E25+июнь!E25+июль!E25+август!E25+сентябрь!E25+октябрь!E25+ноябрь!E25+декабрь!E25</f>
        <v>250</v>
      </c>
      <c r="F25" s="48">
        <f>G25/E25</f>
        <v>113.35611999999999</v>
      </c>
      <c r="G25" s="66">
        <f>январь!G25+февраль!G25+март!G25+апрель!G25+май!G25+июнь!G25+июль!G25+август!G25+сентябрь!G25+октябрь!G25+ноябрь!G25+декабрь!G25</f>
        <v>28339.03</v>
      </c>
      <c r="H25" s="63"/>
      <c r="I25" s="62"/>
      <c r="J25" s="62"/>
    </row>
    <row r="26" spans="1:12" x14ac:dyDescent="0.2">
      <c r="A26" s="14" t="s">
        <v>7</v>
      </c>
      <c r="B26" s="151" t="s">
        <v>49</v>
      </c>
      <c r="C26" s="151"/>
      <c r="D26" s="152"/>
      <c r="E26" s="16">
        <f>январь!E26+февраль!E26+март!E26+апрель!E26+май!E26+июнь!E26+июль!E26+август!E26+сентябрь!E26+октябрь!E26+ноябрь!E26+декабрь!E26</f>
        <v>152</v>
      </c>
      <c r="F26" s="48">
        <f>G26/E26</f>
        <v>204.30019736842104</v>
      </c>
      <c r="G26" s="66">
        <f>январь!G26+февраль!G26+март!G26+апрель!G26+май!G26+июнь!G26+июль!G26+август!G26+сентябрь!G26+октябрь!G26+ноябрь!G26+декабрь!G26</f>
        <v>31053.629999999997</v>
      </c>
      <c r="H26" s="63"/>
      <c r="I26" s="62"/>
    </row>
    <row r="27" spans="1:12" x14ac:dyDescent="0.2">
      <c r="A27" s="14" t="s">
        <v>64</v>
      </c>
      <c r="B27" s="173" t="s">
        <v>74</v>
      </c>
      <c r="C27" s="174"/>
      <c r="D27" s="175"/>
      <c r="E27" s="16">
        <v>1</v>
      </c>
      <c r="F27" s="48">
        <f>G27/E27</f>
        <v>2376.14</v>
      </c>
      <c r="G27" s="66">
        <v>2376.14</v>
      </c>
      <c r="H27" s="63"/>
      <c r="I27" s="62"/>
    </row>
    <row r="28" spans="1:12" s="3" customFormat="1" x14ac:dyDescent="0.2">
      <c r="A28" s="17"/>
      <c r="B28" s="155" t="s">
        <v>5</v>
      </c>
      <c r="C28" s="155"/>
      <c r="D28" s="156"/>
      <c r="E28" s="18"/>
      <c r="F28" s="45"/>
      <c r="G28" s="67">
        <f>SUM(G25:G27)</f>
        <v>61768.799999999996</v>
      </c>
      <c r="H28" s="200">
        <f>январь!G27+февраль!G27+март!G27+апрель!G27+май!G27+июнь!G28+июль!G27+август!G27+сентябрь!G27+октябрь!G27+ноябрь!G27+декабрь!G27</f>
        <v>61768.800000000003</v>
      </c>
      <c r="I28" s="4"/>
      <c r="J28" s="4"/>
      <c r="K28" s="4"/>
      <c r="L28" s="4"/>
    </row>
    <row r="29" spans="1:12" ht="9" customHeight="1" x14ac:dyDescent="0.2">
      <c r="A29" s="14"/>
      <c r="B29" s="151"/>
      <c r="C29" s="151"/>
      <c r="D29" s="152"/>
      <c r="E29" s="19"/>
      <c r="F29" s="43"/>
      <c r="G29" s="68"/>
    </row>
    <row r="30" spans="1:12" x14ac:dyDescent="0.2">
      <c r="A30" s="14" t="s">
        <v>8</v>
      </c>
      <c r="B30" s="151" t="s">
        <v>9</v>
      </c>
      <c r="C30" s="151"/>
      <c r="D30" s="152"/>
      <c r="E30" s="19"/>
      <c r="F30" s="43"/>
      <c r="G30" s="68"/>
    </row>
    <row r="31" spans="1:12" x14ac:dyDescent="0.2">
      <c r="A31" s="14" t="s">
        <v>69</v>
      </c>
      <c r="B31" s="151" t="s">
        <v>96</v>
      </c>
      <c r="C31" s="151"/>
      <c r="D31" s="152"/>
      <c r="E31" s="16">
        <v>1</v>
      </c>
      <c r="F31" s="48">
        <v>1976</v>
      </c>
      <c r="G31" s="66">
        <f>E31*F31</f>
        <v>1976</v>
      </c>
      <c r="H31" s="63"/>
      <c r="I31" s="62"/>
    </row>
    <row r="32" spans="1:12" s="3" customFormat="1" x14ac:dyDescent="0.2">
      <c r="A32" s="17"/>
      <c r="B32" s="155" t="s">
        <v>10</v>
      </c>
      <c r="C32" s="155"/>
      <c r="D32" s="156"/>
      <c r="E32" s="18"/>
      <c r="F32" s="45"/>
      <c r="G32" s="67">
        <f>SUM(G31)</f>
        <v>1976</v>
      </c>
      <c r="I32" s="4"/>
      <c r="J32" s="4"/>
      <c r="K32" s="4"/>
      <c r="L32" s="4"/>
    </row>
    <row r="33" spans="1:12" ht="9" customHeight="1" x14ac:dyDescent="0.2">
      <c r="A33" s="14"/>
      <c r="B33" s="151"/>
      <c r="C33" s="151"/>
      <c r="D33" s="152"/>
      <c r="E33" s="19"/>
      <c r="F33" s="43"/>
      <c r="G33" s="68"/>
    </row>
    <row r="34" spans="1:12" x14ac:dyDescent="0.2">
      <c r="A34" s="14" t="s">
        <v>11</v>
      </c>
      <c r="B34" s="151" t="s">
        <v>12</v>
      </c>
      <c r="C34" s="151"/>
      <c r="D34" s="152"/>
      <c r="E34" s="19"/>
      <c r="F34" s="43"/>
      <c r="G34" s="68"/>
    </row>
    <row r="35" spans="1:12" x14ac:dyDescent="0.2">
      <c r="A35" s="14" t="s">
        <v>60</v>
      </c>
      <c r="B35" s="173" t="s">
        <v>98</v>
      </c>
      <c r="C35" s="174"/>
      <c r="D35" s="175"/>
      <c r="E35" s="19">
        <f>март!E33+июнь!E34+ноябрь!E33</f>
        <v>4</v>
      </c>
      <c r="F35" s="43">
        <v>55.6</v>
      </c>
      <c r="G35" s="68">
        <f>март!G33+июнь!G34+ноябрь!G33</f>
        <v>222.4</v>
      </c>
    </row>
    <row r="36" spans="1:12" x14ac:dyDescent="0.2">
      <c r="A36" s="14" t="s">
        <v>60</v>
      </c>
      <c r="B36" s="173" t="s">
        <v>102</v>
      </c>
      <c r="C36" s="174"/>
      <c r="D36" s="175"/>
      <c r="E36" s="19">
        <v>1</v>
      </c>
      <c r="F36" s="43">
        <v>216.64</v>
      </c>
      <c r="G36" s="68">
        <f>E36*F36</f>
        <v>216.64</v>
      </c>
    </row>
    <row r="37" spans="1:12" x14ac:dyDescent="0.2">
      <c r="A37" s="14" t="s">
        <v>60</v>
      </c>
      <c r="B37" s="173" t="s">
        <v>77</v>
      </c>
      <c r="C37" s="174"/>
      <c r="D37" s="175"/>
      <c r="E37" s="19">
        <v>1</v>
      </c>
      <c r="F37" s="43">
        <v>220.49</v>
      </c>
      <c r="G37" s="68">
        <f>E37*F37</f>
        <v>220.49</v>
      </c>
    </row>
    <row r="38" spans="1:12" s="3" customFormat="1" x14ac:dyDescent="0.2">
      <c r="A38" s="17"/>
      <c r="B38" s="155" t="s">
        <v>13</v>
      </c>
      <c r="C38" s="155"/>
      <c r="D38" s="156"/>
      <c r="E38" s="18"/>
      <c r="F38" s="45"/>
      <c r="G38" s="67">
        <f>SUM(G35:G37)</f>
        <v>659.53</v>
      </c>
      <c r="H38" s="200">
        <f>март!G34+июнь!G35+август!G34+сентябрь!G34+ноябрь!G34</f>
        <v>659.53000000000009</v>
      </c>
      <c r="I38" s="4"/>
      <c r="J38" s="4"/>
      <c r="K38" s="4"/>
      <c r="L38" s="4"/>
    </row>
    <row r="39" spans="1:12" ht="9" customHeight="1" x14ac:dyDescent="0.2">
      <c r="A39" s="14"/>
      <c r="B39" s="151"/>
      <c r="C39" s="151"/>
      <c r="D39" s="152"/>
      <c r="E39" s="19"/>
      <c r="F39" s="43"/>
      <c r="G39" s="68"/>
    </row>
    <row r="40" spans="1:12" s="44" customFormat="1" ht="14.25" customHeight="1" x14ac:dyDescent="0.2">
      <c r="A40" s="41" t="s">
        <v>15</v>
      </c>
      <c r="B40" s="153" t="s">
        <v>78</v>
      </c>
      <c r="C40" s="153"/>
      <c r="D40" s="154"/>
      <c r="E40" s="42" t="s">
        <v>21</v>
      </c>
      <c r="F40" s="43"/>
      <c r="G40" s="69">
        <f>1.8*955.9*12</f>
        <v>20647.439999999999</v>
      </c>
      <c r="H40" s="201">
        <f>январь!G36+февраль!G35+март!G36+апрель!G35+май!G35+июнь!G37+июль!G35+август!G36+сентябрь!G36+октябрь!G35+ноябрь!G36+декабрь!G35</f>
        <v>20647.439999999991</v>
      </c>
      <c r="I40" s="4"/>
      <c r="J40" s="4"/>
      <c r="K40" s="4"/>
      <c r="L40" s="60"/>
    </row>
    <row r="41" spans="1:12" s="44" customFormat="1" ht="14.25" customHeight="1" x14ac:dyDescent="0.2">
      <c r="A41" s="41"/>
      <c r="B41" s="176" t="s">
        <v>99</v>
      </c>
      <c r="C41" s="177"/>
      <c r="D41" s="178"/>
      <c r="E41" s="42"/>
      <c r="F41" s="43"/>
      <c r="G41" s="69"/>
      <c r="I41" s="4"/>
      <c r="J41" s="4"/>
      <c r="K41" s="4"/>
      <c r="L41" s="60"/>
    </row>
    <row r="42" spans="1:12" x14ac:dyDescent="0.2">
      <c r="A42" s="14"/>
      <c r="B42" s="173" t="s">
        <v>105</v>
      </c>
      <c r="C42" s="174"/>
      <c r="D42" s="175"/>
      <c r="E42" s="19"/>
      <c r="F42" s="43"/>
      <c r="G42" s="68"/>
    </row>
    <row r="43" spans="1:12" s="44" customFormat="1" ht="14.25" customHeight="1" x14ac:dyDescent="0.2">
      <c r="A43" s="41" t="s">
        <v>16</v>
      </c>
      <c r="B43" s="153" t="s">
        <v>79</v>
      </c>
      <c r="C43" s="153"/>
      <c r="D43" s="154"/>
      <c r="E43" s="42" t="s">
        <v>21</v>
      </c>
      <c r="F43" s="43"/>
      <c r="G43" s="69">
        <f>2.3*955.9*12</f>
        <v>26382.839999999997</v>
      </c>
      <c r="H43" s="201">
        <f>январь!G37+февраль!G36+март!G37+апрель!G36+май!G37+июнь!G38+июль!G36+август!G37+сентябрь!G37+октябрь!G36+ноябрь!G37+декабрь!G37</f>
        <v>26382.839999999997</v>
      </c>
      <c r="I43" s="4"/>
      <c r="J43" s="4"/>
      <c r="K43" s="4"/>
      <c r="L43" s="60"/>
    </row>
    <row r="44" spans="1:12" s="44" customFormat="1" ht="12.75" customHeight="1" x14ac:dyDescent="0.2">
      <c r="A44" s="41" t="s">
        <v>17</v>
      </c>
      <c r="B44" s="153" t="s">
        <v>80</v>
      </c>
      <c r="C44" s="153"/>
      <c r="D44" s="154"/>
      <c r="E44" s="42" t="s">
        <v>21</v>
      </c>
      <c r="F44" s="43"/>
      <c r="G44" s="69">
        <f>1.19*955.9*12</f>
        <v>13650.252</v>
      </c>
      <c r="H44" s="201">
        <f>январь!G38+февраль!G37+март!G38+апрель!G37+май!G38+июнь!G39+июль!G37+август!G38+сентябрь!G38+октябрь!G37+ноябрь!G38+декабрь!G38</f>
        <v>13650.252000000002</v>
      </c>
      <c r="I44" s="4"/>
      <c r="J44" s="4"/>
      <c r="K44" s="4"/>
      <c r="L44" s="60"/>
    </row>
    <row r="45" spans="1:12" s="44" customFormat="1" ht="25.5" customHeight="1" x14ac:dyDescent="0.2">
      <c r="A45" s="41" t="s">
        <v>65</v>
      </c>
      <c r="B45" s="157" t="s">
        <v>106</v>
      </c>
      <c r="C45" s="153"/>
      <c r="D45" s="154"/>
      <c r="E45" s="42" t="s">
        <v>66</v>
      </c>
      <c r="F45" s="43"/>
      <c r="G45" s="70">
        <f>(0.65+0.35+0.35+0.35)*1150</f>
        <v>1955.0000000000002</v>
      </c>
      <c r="H45" s="202">
        <f>январь!G39+февраль!G38</f>
        <v>1955</v>
      </c>
      <c r="I45" s="4"/>
      <c r="J45" s="4"/>
      <c r="K45" s="4"/>
      <c r="L45" s="60"/>
    </row>
    <row r="46" spans="1:12" s="3" customFormat="1" ht="13.5" thickBot="1" x14ac:dyDescent="0.25">
      <c r="A46" s="33"/>
      <c r="B46" s="158" t="s">
        <v>18</v>
      </c>
      <c r="C46" s="158"/>
      <c r="D46" s="159"/>
      <c r="E46" s="23"/>
      <c r="F46" s="23"/>
      <c r="G46" s="34">
        <f>G28+G32+G38+G40+G43+G44+G45</f>
        <v>127039.86199999999</v>
      </c>
      <c r="H46" s="40">
        <f>H28+G32+H38+H40+H43+H44+H45</f>
        <v>127039.86199999999</v>
      </c>
      <c r="I46" s="60"/>
      <c r="J46" s="60"/>
      <c r="K46" s="60"/>
      <c r="L46" s="4"/>
    </row>
    <row r="47" spans="1:12" ht="7.5" customHeight="1" x14ac:dyDescent="0.2">
      <c r="A47" s="7"/>
      <c r="B47" s="7"/>
      <c r="C47" s="7"/>
      <c r="D47" s="7"/>
      <c r="E47" s="7"/>
      <c r="F47" s="7"/>
      <c r="G47" s="7"/>
      <c r="I47" s="60"/>
      <c r="J47" s="60"/>
      <c r="K47" s="60"/>
    </row>
    <row r="48" spans="1:12" x14ac:dyDescent="0.2">
      <c r="A48" s="20" t="s">
        <v>22</v>
      </c>
      <c r="B48" s="20"/>
      <c r="C48" s="20"/>
      <c r="D48" s="7"/>
      <c r="E48" s="7"/>
      <c r="F48" s="7"/>
      <c r="G48" s="7"/>
      <c r="I48" s="59"/>
      <c r="J48" s="60"/>
      <c r="K48" s="60"/>
    </row>
    <row r="49" spans="1:13" ht="7.5" customHeight="1" thickBot="1" x14ac:dyDescent="0.25">
      <c r="A49" s="7"/>
      <c r="B49" s="7"/>
      <c r="C49" s="7"/>
      <c r="D49" s="7"/>
      <c r="E49" s="7"/>
      <c r="F49" s="7"/>
      <c r="G49" s="7"/>
    </row>
    <row r="50" spans="1:13" s="38" customFormat="1" ht="32.25" customHeight="1" thickBot="1" x14ac:dyDescent="0.25">
      <c r="A50" s="54" t="s">
        <v>0</v>
      </c>
      <c r="B50" s="160" t="s">
        <v>1</v>
      </c>
      <c r="C50" s="161"/>
      <c r="D50" s="108" t="s">
        <v>42</v>
      </c>
      <c r="E50" s="108" t="s">
        <v>45</v>
      </c>
      <c r="F50" s="108" t="s">
        <v>43</v>
      </c>
      <c r="G50" s="56" t="s">
        <v>19</v>
      </c>
      <c r="I50" s="61"/>
      <c r="J50" s="61"/>
      <c r="K50" s="61"/>
      <c r="L50" s="61"/>
    </row>
    <row r="51" spans="1:13" s="38" customFormat="1" ht="15" customHeight="1" thickBot="1" x14ac:dyDescent="0.25">
      <c r="A51" s="81"/>
      <c r="B51" s="196" t="s">
        <v>101</v>
      </c>
      <c r="C51" s="197"/>
      <c r="D51" s="82">
        <v>1</v>
      </c>
      <c r="E51" s="198">
        <v>42894</v>
      </c>
      <c r="F51" s="82"/>
      <c r="G51" s="199">
        <v>3554</v>
      </c>
      <c r="I51" s="61"/>
      <c r="J51" s="61"/>
      <c r="K51" s="61"/>
      <c r="L51" s="61"/>
    </row>
    <row r="52" spans="1:13" s="3" customFormat="1" ht="15.75" customHeight="1" thickBot="1" x14ac:dyDescent="0.25">
      <c r="A52" s="22"/>
      <c r="B52" s="164" t="s">
        <v>20</v>
      </c>
      <c r="C52" s="165"/>
      <c r="D52" s="36"/>
      <c r="E52" s="23"/>
      <c r="F52" s="37">
        <f>SUM(F51:F51)</f>
        <v>0</v>
      </c>
      <c r="G52" s="34">
        <f>SUM(G51:G51)</f>
        <v>3554</v>
      </c>
      <c r="H52" s="40"/>
      <c r="I52" s="4"/>
      <c r="J52" s="4"/>
      <c r="K52" s="4"/>
      <c r="L52" s="4"/>
    </row>
    <row r="53" spans="1:13" x14ac:dyDescent="0.2">
      <c r="A53" s="7"/>
      <c r="B53" s="7"/>
      <c r="C53" s="7"/>
      <c r="D53" s="7"/>
      <c r="E53" s="7"/>
      <c r="F53" s="7"/>
      <c r="G53" s="7"/>
      <c r="H53" s="4"/>
    </row>
    <row r="54" spans="1:13" x14ac:dyDescent="0.2">
      <c r="A54" s="7"/>
      <c r="B54" s="7"/>
      <c r="C54" s="7"/>
      <c r="D54" s="7"/>
      <c r="E54" s="7"/>
      <c r="F54" s="7"/>
      <c r="G54" s="7"/>
      <c r="H54" s="4"/>
    </row>
    <row r="55" spans="1:13" x14ac:dyDescent="0.2">
      <c r="A55" s="7"/>
      <c r="B55" s="7"/>
      <c r="C55" s="7"/>
      <c r="D55" s="7"/>
      <c r="E55" s="7"/>
      <c r="F55" s="7"/>
      <c r="G55" s="7"/>
      <c r="H55" s="4"/>
    </row>
    <row r="56" spans="1:13" x14ac:dyDescent="0.2">
      <c r="A56" s="11" t="s">
        <v>30</v>
      </c>
      <c r="B56" s="11"/>
      <c r="C56" s="7" t="s">
        <v>50</v>
      </c>
      <c r="D56" s="24"/>
      <c r="E56" s="24"/>
      <c r="F56" s="7"/>
      <c r="G56" s="7" t="s">
        <v>51</v>
      </c>
      <c r="H56" s="4"/>
    </row>
    <row r="57" spans="1:13" s="4" customFormat="1" x14ac:dyDescent="0.2">
      <c r="A57" s="7"/>
      <c r="B57" s="7" t="s">
        <v>31</v>
      </c>
      <c r="C57" s="7"/>
      <c r="D57" s="7"/>
      <c r="E57" s="25"/>
      <c r="F57" s="25"/>
      <c r="G57" s="7"/>
      <c r="H57"/>
      <c r="M57"/>
    </row>
    <row r="58" spans="1:13" s="4" customFormat="1" ht="13.5" customHeight="1" x14ac:dyDescent="0.2">
      <c r="A58" s="7"/>
      <c r="B58" s="7"/>
      <c r="C58" s="7"/>
      <c r="D58" s="7"/>
      <c r="E58" s="7"/>
      <c r="F58" s="7"/>
      <c r="G58" s="7"/>
      <c r="H58"/>
    </row>
    <row r="59" spans="1:13" s="4" customFormat="1" x14ac:dyDescent="0.2">
      <c r="A59" s="11" t="s">
        <v>41</v>
      </c>
      <c r="B59" s="7"/>
      <c r="C59" s="7" t="s">
        <v>46</v>
      </c>
      <c r="D59" s="24"/>
      <c r="E59" s="24"/>
      <c r="F59" s="25"/>
      <c r="G59" s="46" t="s">
        <v>63</v>
      </c>
      <c r="H59" s="112"/>
    </row>
    <row r="60" spans="1:13" s="4" customFormat="1" ht="11.25" x14ac:dyDescent="0.2">
      <c r="H60" s="50"/>
    </row>
    <row r="61" spans="1:13" s="4" customFormat="1" ht="11.25" x14ac:dyDescent="0.2"/>
    <row r="62" spans="1:13" s="4" customFormat="1" ht="11.25" x14ac:dyDescent="0.2"/>
  </sheetData>
  <mergeCells count="48">
    <mergeCell ref="B37:D37"/>
    <mergeCell ref="B35:D35"/>
    <mergeCell ref="B51:C51"/>
    <mergeCell ref="B46:D46"/>
    <mergeCell ref="B50:C50"/>
    <mergeCell ref="B42:D42"/>
    <mergeCell ref="B52:C52"/>
    <mergeCell ref="B31:D31"/>
    <mergeCell ref="B43:D43"/>
    <mergeCell ref="B40:D40"/>
    <mergeCell ref="B36:D36"/>
    <mergeCell ref="B38:D38"/>
    <mergeCell ref="B39:D39"/>
    <mergeCell ref="B41:D41"/>
    <mergeCell ref="B44:D44"/>
    <mergeCell ref="B45:D45"/>
    <mergeCell ref="B28:D28"/>
    <mergeCell ref="B29:D29"/>
    <mergeCell ref="B30:D30"/>
    <mergeCell ref="B32:D32"/>
    <mergeCell ref="B33:D33"/>
    <mergeCell ref="B34:D34"/>
    <mergeCell ref="A20:G20"/>
    <mergeCell ref="B23:D23"/>
    <mergeCell ref="B24:D24"/>
    <mergeCell ref="B25:D25"/>
    <mergeCell ref="B26:D26"/>
    <mergeCell ref="B27:D27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L11" sqref="L11"/>
    </sheetView>
  </sheetViews>
  <sheetFormatPr defaultRowHeight="12.75" x14ac:dyDescent="0.2"/>
  <cols>
    <col min="1" max="1" width="19.28515625" style="186" customWidth="1"/>
    <col min="2" max="2" width="12.85546875" style="186" customWidth="1"/>
    <col min="3" max="3" width="13.42578125" style="186" customWidth="1"/>
    <col min="4" max="4" width="13.85546875" style="186" customWidth="1"/>
    <col min="5" max="5" width="14.7109375" style="186" customWidth="1"/>
    <col min="6" max="6" width="17.28515625" style="186" customWidth="1"/>
    <col min="7" max="7" width="14.85546875" style="186" customWidth="1"/>
    <col min="8" max="8" width="13" style="186" customWidth="1"/>
    <col min="9" max="9" width="11.85546875" style="186" customWidth="1"/>
    <col min="10" max="10" width="14.140625" style="186" customWidth="1"/>
    <col min="11" max="11" width="11.42578125" style="186" customWidth="1"/>
    <col min="12" max="12" width="14.7109375" style="186" customWidth="1"/>
    <col min="13" max="16384" width="9.140625" style="186"/>
  </cols>
  <sheetData>
    <row r="2" spans="1:12" ht="62.25" customHeight="1" x14ac:dyDescent="0.2">
      <c r="A2" s="183"/>
      <c r="B2" s="184" t="s">
        <v>81</v>
      </c>
      <c r="C2" s="184" t="s">
        <v>82</v>
      </c>
      <c r="D2" s="184" t="s">
        <v>83</v>
      </c>
      <c r="E2" s="184" t="s">
        <v>84</v>
      </c>
      <c r="F2" s="184" t="s">
        <v>85</v>
      </c>
      <c r="G2" s="184" t="s">
        <v>86</v>
      </c>
      <c r="H2" s="184" t="s">
        <v>87</v>
      </c>
      <c r="I2" s="184" t="s">
        <v>88</v>
      </c>
      <c r="J2" s="184" t="s">
        <v>89</v>
      </c>
      <c r="K2" s="184" t="s">
        <v>90</v>
      </c>
      <c r="L2" s="185"/>
    </row>
    <row r="3" spans="1:12" ht="21" customHeight="1" x14ac:dyDescent="0.2">
      <c r="A3" s="187" t="s">
        <v>91</v>
      </c>
      <c r="B3" s="188">
        <v>0.94</v>
      </c>
      <c r="C3" s="188">
        <v>2.41</v>
      </c>
      <c r="D3" s="188">
        <v>0.05</v>
      </c>
      <c r="E3" s="188">
        <v>3.52</v>
      </c>
      <c r="F3" s="188">
        <v>1.67</v>
      </c>
      <c r="G3" s="188">
        <v>0.11</v>
      </c>
      <c r="H3" s="188">
        <v>1.8</v>
      </c>
      <c r="I3" s="188">
        <v>2.2999999999999998</v>
      </c>
      <c r="J3" s="188">
        <v>1</v>
      </c>
      <c r="K3" s="189">
        <f>SUM(B3:J3)</f>
        <v>13.8</v>
      </c>
    </row>
    <row r="4" spans="1:12" ht="42.75" customHeight="1" x14ac:dyDescent="0.2">
      <c r="A4" s="184" t="s">
        <v>92</v>
      </c>
      <c r="B4" s="190">
        <f>свод17!G25+свод17!G27+свод17!G45</f>
        <v>32670.17</v>
      </c>
      <c r="C4" s="190">
        <f>свод17!G26</f>
        <v>31053.629999999997</v>
      </c>
      <c r="D4" s="190">
        <v>0</v>
      </c>
      <c r="E4" s="190">
        <f>свод17!G32</f>
        <v>1976</v>
      </c>
      <c r="F4" s="190">
        <f>свод17!H38+свод17!G52</f>
        <v>4213.53</v>
      </c>
      <c r="G4" s="187">
        <v>0</v>
      </c>
      <c r="H4" s="190">
        <f>свод17!G40</f>
        <v>20647.439999999999</v>
      </c>
      <c r="I4" s="190">
        <f>свод17!G43</f>
        <v>26382.839999999997</v>
      </c>
      <c r="J4" s="190">
        <f>свод17!G44</f>
        <v>13650.252</v>
      </c>
      <c r="K4" s="189">
        <f>SUM(B4:J4)</f>
        <v>130593.86199999999</v>
      </c>
    </row>
    <row r="5" spans="1:12" ht="34.5" customHeight="1" x14ac:dyDescent="0.2">
      <c r="A5" s="191" t="s">
        <v>93</v>
      </c>
      <c r="B5" s="192">
        <f>959.6*B3*12</f>
        <v>10824.288</v>
      </c>
      <c r="C5" s="192">
        <f t="shared" ref="C5:G5" si="0">959.6*C3*12</f>
        <v>27751.631999999998</v>
      </c>
      <c r="D5" s="192">
        <f t="shared" si="0"/>
        <v>575.76</v>
      </c>
      <c r="E5" s="192">
        <f t="shared" si="0"/>
        <v>40533.504000000001</v>
      </c>
      <c r="F5" s="192">
        <f t="shared" si="0"/>
        <v>19230.383999999998</v>
      </c>
      <c r="G5" s="192">
        <f t="shared" si="0"/>
        <v>1266.672</v>
      </c>
      <c r="H5" s="192">
        <f>H4</f>
        <v>20647.439999999999</v>
      </c>
      <c r="I5" s="192">
        <f>I4</f>
        <v>26382.839999999997</v>
      </c>
      <c r="J5" s="192">
        <f>J4</f>
        <v>13650.252</v>
      </c>
      <c r="K5" s="193">
        <f>SUM(B5:J5)</f>
        <v>160862.77200000003</v>
      </c>
      <c r="L5" s="185"/>
    </row>
    <row r="6" spans="1:12" x14ac:dyDescent="0.2">
      <c r="A6" s="191" t="s">
        <v>94</v>
      </c>
      <c r="B6" s="194">
        <v>4</v>
      </c>
      <c r="C6" s="194">
        <v>2</v>
      </c>
      <c r="D6" s="194">
        <v>3</v>
      </c>
      <c r="E6" s="194">
        <v>9</v>
      </c>
      <c r="F6" s="194">
        <v>8</v>
      </c>
      <c r="G6" s="194">
        <v>1</v>
      </c>
      <c r="H6" s="194">
        <v>5</v>
      </c>
      <c r="I6" s="194">
        <v>7</v>
      </c>
      <c r="J6" s="194">
        <v>6</v>
      </c>
      <c r="K6" s="194"/>
    </row>
    <row r="9" spans="1:12" x14ac:dyDescent="0.2">
      <c r="D9" s="185"/>
      <c r="L9" s="185"/>
    </row>
    <row r="11" spans="1:12" x14ac:dyDescent="0.2">
      <c r="D11" s="185"/>
      <c r="L11" s="185"/>
    </row>
    <row r="13" spans="1:12" x14ac:dyDescent="0.2">
      <c r="D13" s="185"/>
      <c r="L13" s="185"/>
    </row>
    <row r="15" spans="1:12" x14ac:dyDescent="0.2">
      <c r="D15" s="195"/>
      <c r="L15" s="195"/>
    </row>
    <row r="16" spans="1:12" x14ac:dyDescent="0.2">
      <c r="D16" s="195"/>
      <c r="L16" s="195"/>
    </row>
    <row r="17" spans="4:12" x14ac:dyDescent="0.2">
      <c r="D17" s="195"/>
      <c r="L17" s="195"/>
    </row>
    <row r="18" spans="4:12" x14ac:dyDescent="0.2">
      <c r="D18" s="195"/>
      <c r="L18" s="195"/>
    </row>
    <row r="19" spans="4:12" x14ac:dyDescent="0.2">
      <c r="D19" s="195"/>
      <c r="L19" s="195"/>
    </row>
    <row r="20" spans="4:12" x14ac:dyDescent="0.2">
      <c r="D20" s="195"/>
      <c r="L20" s="19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9" workbookViewId="0">
      <selection activeCell="K30" sqref="K3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61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80" t="s">
        <v>36</v>
      </c>
      <c r="G9" s="64">
        <v>1</v>
      </c>
    </row>
    <row r="10" spans="1:13" ht="15" customHeight="1" x14ac:dyDescent="0.2">
      <c r="A10" s="30"/>
      <c r="B10" s="31"/>
      <c r="C10" s="31"/>
      <c r="D10" s="25"/>
      <c r="E10" s="26"/>
      <c r="F10" s="80" t="s">
        <v>37</v>
      </c>
      <c r="G10" s="65">
        <v>41640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2</v>
      </c>
      <c r="E14" s="10">
        <v>42794</v>
      </c>
      <c r="F14" s="10">
        <v>42767</v>
      </c>
      <c r="G14" s="10">
        <v>42794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G39+G45</f>
        <v>10748.771000000001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79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79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77" t="s">
        <v>2</v>
      </c>
      <c r="F23" s="77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18</v>
      </c>
      <c r="F25" s="48">
        <f>G25/E25</f>
        <v>160.18333333333334</v>
      </c>
      <c r="G25" s="66">
        <v>2883.3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11</v>
      </c>
      <c r="F26" s="48">
        <f>G26/E26</f>
        <v>182.16</v>
      </c>
      <c r="G26" s="66">
        <v>2003.76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4887.0600000000004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s="3" customFormat="1" x14ac:dyDescent="0.2">
      <c r="A33" s="17"/>
      <c r="B33" s="155" t="s">
        <v>13</v>
      </c>
      <c r="C33" s="155"/>
      <c r="D33" s="156"/>
      <c r="E33" s="18"/>
      <c r="F33" s="45"/>
      <c r="G33" s="67">
        <v>0</v>
      </c>
      <c r="I33" s="4"/>
      <c r="J33" s="4"/>
      <c r="K33" s="4"/>
      <c r="L33" s="4"/>
    </row>
    <row r="34" spans="1:12" ht="9" customHeight="1" x14ac:dyDescent="0.2">
      <c r="A34" s="14"/>
      <c r="B34" s="151"/>
      <c r="C34" s="151"/>
      <c r="D34" s="152"/>
      <c r="E34" s="19"/>
      <c r="F34" s="43"/>
      <c r="G34" s="68"/>
    </row>
    <row r="35" spans="1:12" s="44" customFormat="1" ht="14.25" customHeight="1" x14ac:dyDescent="0.2">
      <c r="A35" s="41" t="s">
        <v>15</v>
      </c>
      <c r="B35" s="153" t="s">
        <v>78</v>
      </c>
      <c r="C35" s="153"/>
      <c r="D35" s="154"/>
      <c r="E35" s="42" t="s">
        <v>21</v>
      </c>
      <c r="F35" s="43"/>
      <c r="G35" s="69">
        <f>1.8*955.9</f>
        <v>1720.62</v>
      </c>
      <c r="I35" s="4"/>
      <c r="J35" s="4"/>
      <c r="K35" s="4"/>
      <c r="L35" s="60"/>
    </row>
    <row r="36" spans="1:12" s="44" customFormat="1" ht="14.25" customHeight="1" x14ac:dyDescent="0.2">
      <c r="A36" s="41" t="s">
        <v>16</v>
      </c>
      <c r="B36" s="153" t="s">
        <v>79</v>
      </c>
      <c r="C36" s="153"/>
      <c r="D36" s="154"/>
      <c r="E36" s="42" t="s">
        <v>21</v>
      </c>
      <c r="F36" s="43"/>
      <c r="G36" s="69">
        <f>2.3* 955.9</f>
        <v>2198.5699999999997</v>
      </c>
      <c r="I36" s="4"/>
      <c r="J36" s="4"/>
      <c r="K36" s="4"/>
      <c r="L36" s="60"/>
    </row>
    <row r="37" spans="1:12" s="44" customFormat="1" x14ac:dyDescent="0.2">
      <c r="A37" s="41" t="s">
        <v>17</v>
      </c>
      <c r="B37" s="153" t="s">
        <v>80</v>
      </c>
      <c r="C37" s="153"/>
      <c r="D37" s="154"/>
      <c r="E37" s="42" t="s">
        <v>21</v>
      </c>
      <c r="F37" s="43"/>
      <c r="G37" s="69">
        <f>1.19*955.9</f>
        <v>1137.521</v>
      </c>
      <c r="I37" s="4"/>
      <c r="J37" s="4"/>
      <c r="K37" s="4"/>
      <c r="L37" s="60"/>
    </row>
    <row r="38" spans="1:12" s="44" customFormat="1" ht="25.5" customHeight="1" x14ac:dyDescent="0.2">
      <c r="A38" s="41" t="s">
        <v>65</v>
      </c>
      <c r="B38" s="157" t="s">
        <v>97</v>
      </c>
      <c r="C38" s="153"/>
      <c r="D38" s="154"/>
      <c r="E38" s="42" t="s">
        <v>66</v>
      </c>
      <c r="F38" s="43"/>
      <c r="G38" s="70">
        <f>(0.35+0.35)*1150</f>
        <v>805</v>
      </c>
      <c r="I38" s="4"/>
      <c r="J38" s="4"/>
      <c r="K38" s="4"/>
      <c r="L38" s="60"/>
    </row>
    <row r="39" spans="1:12" s="3" customFormat="1" ht="13.5" thickBot="1" x14ac:dyDescent="0.25">
      <c r="A39" s="33"/>
      <c r="B39" s="158" t="s">
        <v>18</v>
      </c>
      <c r="C39" s="158"/>
      <c r="D39" s="159"/>
      <c r="E39" s="23"/>
      <c r="F39" s="23"/>
      <c r="G39" s="34">
        <f>G27+G30+G33+G35+G36+G37+G38</f>
        <v>10748.771000000001</v>
      </c>
      <c r="H39" s="40"/>
      <c r="I39" s="60"/>
      <c r="J39" s="60"/>
      <c r="K39" s="60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0"/>
      <c r="J40" s="60"/>
      <c r="K40" s="60"/>
    </row>
    <row r="41" spans="1:12" x14ac:dyDescent="0.2">
      <c r="A41" s="20" t="s">
        <v>22</v>
      </c>
      <c r="B41" s="20"/>
      <c r="C41" s="20"/>
      <c r="D41" s="7"/>
      <c r="E41" s="7"/>
      <c r="F41" s="7"/>
      <c r="G41" s="7"/>
      <c r="I41" s="59"/>
      <c r="J41" s="60"/>
      <c r="K41" s="60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38" customFormat="1" ht="32.25" customHeight="1" thickBot="1" x14ac:dyDescent="0.25">
      <c r="A43" s="54" t="s">
        <v>0</v>
      </c>
      <c r="B43" s="160" t="s">
        <v>1</v>
      </c>
      <c r="C43" s="161"/>
      <c r="D43" s="76" t="s">
        <v>42</v>
      </c>
      <c r="E43" s="76" t="s">
        <v>45</v>
      </c>
      <c r="F43" s="76" t="s">
        <v>43</v>
      </c>
      <c r="G43" s="56" t="s">
        <v>19</v>
      </c>
      <c r="I43" s="61"/>
      <c r="J43" s="61"/>
      <c r="K43" s="61"/>
      <c r="L43" s="61"/>
    </row>
    <row r="44" spans="1:12" s="38" customFormat="1" ht="14.25" customHeight="1" thickBot="1" x14ac:dyDescent="0.25">
      <c r="A44" s="81"/>
      <c r="B44" s="166"/>
      <c r="C44" s="167"/>
      <c r="D44" s="82"/>
      <c r="E44" s="82"/>
      <c r="F44" s="82"/>
      <c r="G44" s="83"/>
      <c r="I44" s="61"/>
      <c r="J44" s="61"/>
      <c r="K44" s="61"/>
      <c r="L44" s="61"/>
    </row>
    <row r="45" spans="1:12" s="3" customFormat="1" ht="15.75" customHeight="1" thickBot="1" x14ac:dyDescent="0.25">
      <c r="A45" s="22"/>
      <c r="B45" s="164" t="s">
        <v>20</v>
      </c>
      <c r="C45" s="165"/>
      <c r="D45" s="36"/>
      <c r="E45" s="23"/>
      <c r="F45" s="37">
        <v>0</v>
      </c>
      <c r="G45" s="34">
        <v>0</v>
      </c>
      <c r="H45" s="40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11" t="s">
        <v>30</v>
      </c>
      <c r="B49" s="11"/>
      <c r="C49" s="7" t="s">
        <v>50</v>
      </c>
      <c r="D49" s="24"/>
      <c r="E49" s="24"/>
      <c r="F49" s="7"/>
      <c r="G49" s="7" t="s">
        <v>51</v>
      </c>
      <c r="H49" s="4"/>
    </row>
    <row r="50" spans="1:13" s="4" customFormat="1" x14ac:dyDescent="0.2">
      <c r="A50" s="7"/>
      <c r="B50" s="7" t="s">
        <v>31</v>
      </c>
      <c r="C50" s="7"/>
      <c r="D50" s="7"/>
      <c r="E50" s="25"/>
      <c r="F50" s="25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41</v>
      </c>
      <c r="B52" s="7"/>
      <c r="C52" s="7" t="s">
        <v>46</v>
      </c>
      <c r="D52" s="24"/>
      <c r="E52" s="24"/>
      <c r="F52" s="25"/>
      <c r="G52" s="46" t="s">
        <v>63</v>
      </c>
      <c r="H52" s="78"/>
    </row>
    <row r="53" spans="1:13" s="4" customFormat="1" ht="11.25" x14ac:dyDescent="0.2">
      <c r="H53" s="50"/>
    </row>
    <row r="54" spans="1:13" s="4" customFormat="1" ht="11.25" x14ac:dyDescent="0.2"/>
    <row r="55" spans="1:13" s="4" customFormat="1" ht="11.25" x14ac:dyDescent="0.2"/>
  </sheetData>
  <mergeCells count="41">
    <mergeCell ref="B38:D38"/>
    <mergeCell ref="B39:D39"/>
    <mergeCell ref="B43:C43"/>
    <mergeCell ref="B44:C44"/>
    <mergeCell ref="B45:C45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6" workbookViewId="0">
      <selection activeCell="A33" sqref="A33:XFD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84" t="s">
        <v>36</v>
      </c>
      <c r="G9" s="64">
        <v>1</v>
      </c>
    </row>
    <row r="10" spans="1:13" ht="15" customHeight="1" x14ac:dyDescent="0.2">
      <c r="A10" s="30"/>
      <c r="B10" s="31"/>
      <c r="C10" s="31"/>
      <c r="D10" s="25"/>
      <c r="E10" s="26"/>
      <c r="F10" s="84" t="s">
        <v>37</v>
      </c>
      <c r="G10" s="65">
        <v>41640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3</v>
      </c>
      <c r="E14" s="10">
        <v>42825</v>
      </c>
      <c r="F14" s="10">
        <v>42795</v>
      </c>
      <c r="G14" s="10">
        <v>42825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G40+G46</f>
        <v>10534.300999999999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86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86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87" t="s">
        <v>2</v>
      </c>
      <c r="F23" s="87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22</v>
      </c>
      <c r="F25" s="48">
        <f>G25/E25</f>
        <v>121.20681818181819</v>
      </c>
      <c r="G25" s="66">
        <v>2666.55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13</v>
      </c>
      <c r="F26" s="48">
        <f>G26/E26</f>
        <v>207.68</v>
      </c>
      <c r="G26" s="66">
        <v>2699.84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5366.39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x14ac:dyDescent="0.2">
      <c r="A33" s="14" t="s">
        <v>60</v>
      </c>
      <c r="B33" s="173" t="s">
        <v>98</v>
      </c>
      <c r="C33" s="174"/>
      <c r="D33" s="175"/>
      <c r="E33" s="19">
        <v>2</v>
      </c>
      <c r="F33" s="43">
        <v>55.6</v>
      </c>
      <c r="G33" s="68">
        <f>E33*F33</f>
        <v>111.2</v>
      </c>
    </row>
    <row r="34" spans="1:12" s="3" customFormat="1" x14ac:dyDescent="0.2">
      <c r="A34" s="17"/>
      <c r="B34" s="155" t="s">
        <v>13</v>
      </c>
      <c r="C34" s="155"/>
      <c r="D34" s="156"/>
      <c r="E34" s="18"/>
      <c r="F34" s="45"/>
      <c r="G34" s="67">
        <f>G33</f>
        <v>111.2</v>
      </c>
      <c r="I34" s="4"/>
      <c r="J34" s="4"/>
      <c r="K34" s="4"/>
      <c r="L34" s="4"/>
    </row>
    <row r="35" spans="1:12" ht="9" customHeight="1" x14ac:dyDescent="0.2">
      <c r="A35" s="14"/>
      <c r="B35" s="151"/>
      <c r="C35" s="151"/>
      <c r="D35" s="152"/>
      <c r="E35" s="19"/>
      <c r="F35" s="43"/>
      <c r="G35" s="68"/>
    </row>
    <row r="36" spans="1:12" s="44" customFormat="1" ht="14.25" customHeight="1" x14ac:dyDescent="0.2">
      <c r="A36" s="41" t="s">
        <v>15</v>
      </c>
      <c r="B36" s="153" t="s">
        <v>78</v>
      </c>
      <c r="C36" s="153"/>
      <c r="D36" s="154"/>
      <c r="E36" s="42" t="s">
        <v>21</v>
      </c>
      <c r="F36" s="43"/>
      <c r="G36" s="69">
        <f>1.8*955.9</f>
        <v>1720.62</v>
      </c>
      <c r="I36" s="4"/>
      <c r="J36" s="4"/>
      <c r="K36" s="4"/>
      <c r="L36" s="60"/>
    </row>
    <row r="37" spans="1:12" s="44" customFormat="1" ht="14.25" customHeight="1" x14ac:dyDescent="0.2">
      <c r="A37" s="41" t="s">
        <v>16</v>
      </c>
      <c r="B37" s="153" t="s">
        <v>79</v>
      </c>
      <c r="C37" s="153"/>
      <c r="D37" s="154"/>
      <c r="E37" s="42" t="s">
        <v>21</v>
      </c>
      <c r="F37" s="43"/>
      <c r="G37" s="69">
        <f>2.3* 955.9</f>
        <v>2198.5699999999997</v>
      </c>
      <c r="I37" s="4"/>
      <c r="J37" s="4"/>
      <c r="K37" s="4"/>
      <c r="L37" s="60"/>
    </row>
    <row r="38" spans="1:12" s="44" customFormat="1" x14ac:dyDescent="0.2">
      <c r="A38" s="41" t="s">
        <v>17</v>
      </c>
      <c r="B38" s="153" t="s">
        <v>80</v>
      </c>
      <c r="C38" s="153"/>
      <c r="D38" s="154"/>
      <c r="E38" s="42" t="s">
        <v>21</v>
      </c>
      <c r="F38" s="43"/>
      <c r="G38" s="69">
        <f>1.19*955.9</f>
        <v>1137.521</v>
      </c>
      <c r="I38" s="4"/>
      <c r="J38" s="4"/>
      <c r="K38" s="4"/>
      <c r="L38" s="60"/>
    </row>
    <row r="39" spans="1:12" s="44" customFormat="1" ht="12.75" customHeight="1" x14ac:dyDescent="0.2">
      <c r="A39" s="41" t="s">
        <v>65</v>
      </c>
      <c r="B39" s="157" t="s">
        <v>75</v>
      </c>
      <c r="C39" s="153"/>
      <c r="D39" s="154"/>
      <c r="E39" s="42" t="s">
        <v>66</v>
      </c>
      <c r="F39" s="43"/>
      <c r="G39" s="70"/>
      <c r="I39" s="4"/>
      <c r="J39" s="4"/>
      <c r="K39" s="4"/>
      <c r="L39" s="60"/>
    </row>
    <row r="40" spans="1:12" s="3" customFormat="1" ht="13.5" thickBot="1" x14ac:dyDescent="0.25">
      <c r="A40" s="33"/>
      <c r="B40" s="158" t="s">
        <v>18</v>
      </c>
      <c r="C40" s="158"/>
      <c r="D40" s="159"/>
      <c r="E40" s="23"/>
      <c r="F40" s="23"/>
      <c r="G40" s="34">
        <f>G27+G30+G34+G36+G37+G38+G39</f>
        <v>10534.300999999999</v>
      </c>
      <c r="H40" s="40"/>
      <c r="I40" s="60"/>
      <c r="J40" s="60"/>
      <c r="K40" s="60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60"/>
      <c r="J41" s="60"/>
      <c r="K41" s="60"/>
    </row>
    <row r="42" spans="1:12" x14ac:dyDescent="0.2">
      <c r="A42" s="20" t="s">
        <v>22</v>
      </c>
      <c r="B42" s="20"/>
      <c r="C42" s="20"/>
      <c r="D42" s="7"/>
      <c r="E42" s="7"/>
      <c r="F42" s="7"/>
      <c r="G42" s="7"/>
      <c r="I42" s="59"/>
      <c r="J42" s="60"/>
      <c r="K42" s="60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8" customFormat="1" ht="32.25" customHeight="1" x14ac:dyDescent="0.2">
      <c r="A44" s="117" t="s">
        <v>0</v>
      </c>
      <c r="B44" s="170" t="s">
        <v>1</v>
      </c>
      <c r="C44" s="171"/>
      <c r="D44" s="118" t="s">
        <v>42</v>
      </c>
      <c r="E44" s="118" t="s">
        <v>45</v>
      </c>
      <c r="F44" s="118" t="s">
        <v>43</v>
      </c>
      <c r="G44" s="119" t="s">
        <v>19</v>
      </c>
      <c r="I44" s="61"/>
      <c r="J44" s="61"/>
      <c r="K44" s="61"/>
      <c r="L44" s="61"/>
    </row>
    <row r="45" spans="1:12" s="38" customFormat="1" ht="15" customHeight="1" x14ac:dyDescent="0.2">
      <c r="A45" s="120"/>
      <c r="B45" s="172"/>
      <c r="C45" s="172"/>
      <c r="D45" s="121"/>
      <c r="E45" s="122"/>
      <c r="F45" s="123"/>
      <c r="G45" s="123"/>
      <c r="I45" s="61"/>
      <c r="J45" s="61"/>
      <c r="K45" s="61"/>
      <c r="L45" s="61"/>
    </row>
    <row r="46" spans="1:12" s="3" customFormat="1" ht="15.75" customHeight="1" x14ac:dyDescent="0.2">
      <c r="A46" s="18"/>
      <c r="B46" s="168" t="s">
        <v>20</v>
      </c>
      <c r="C46" s="169"/>
      <c r="D46" s="124"/>
      <c r="E46" s="18"/>
      <c r="F46" s="125">
        <f>SUM(F45)</f>
        <v>0</v>
      </c>
      <c r="G46" s="125">
        <f>G45</f>
        <v>0</v>
      </c>
      <c r="H46" s="40"/>
      <c r="I46" s="4"/>
      <c r="J46" s="4"/>
      <c r="K46" s="4"/>
      <c r="L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11" t="s">
        <v>30</v>
      </c>
      <c r="B50" s="11"/>
      <c r="C50" s="7" t="s">
        <v>50</v>
      </c>
      <c r="D50" s="24"/>
      <c r="E50" s="24"/>
      <c r="F50" s="7"/>
      <c r="G50" s="7" t="s">
        <v>51</v>
      </c>
      <c r="H50" s="4"/>
    </row>
    <row r="51" spans="1:13" s="4" customFormat="1" x14ac:dyDescent="0.2">
      <c r="A51" s="7"/>
      <c r="B51" s="7" t="s">
        <v>31</v>
      </c>
      <c r="C51" s="7"/>
      <c r="D51" s="7"/>
      <c r="E51" s="25"/>
      <c r="F51" s="25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41</v>
      </c>
      <c r="B53" s="7"/>
      <c r="C53" s="7" t="s">
        <v>46</v>
      </c>
      <c r="D53" s="24"/>
      <c r="E53" s="24"/>
      <c r="F53" s="25"/>
      <c r="G53" s="46" t="s">
        <v>63</v>
      </c>
      <c r="H53" s="85"/>
    </row>
    <row r="54" spans="1:13" s="4" customFormat="1" ht="11.25" x14ac:dyDescent="0.2">
      <c r="H54" s="50"/>
    </row>
    <row r="55" spans="1:13" s="4" customFormat="1" ht="11.25" x14ac:dyDescent="0.2"/>
    <row r="56" spans="1:13" s="4" customFormat="1" ht="11.25" x14ac:dyDescent="0.2"/>
  </sheetData>
  <mergeCells count="42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6:D36"/>
    <mergeCell ref="B32:D32"/>
    <mergeCell ref="B34:D34"/>
    <mergeCell ref="B35:D35"/>
    <mergeCell ref="B46:C46"/>
    <mergeCell ref="B37:D37"/>
    <mergeCell ref="B38:D38"/>
    <mergeCell ref="B39:D39"/>
    <mergeCell ref="B40:D40"/>
    <mergeCell ref="B44:C44"/>
    <mergeCell ref="B45:C45"/>
    <mergeCell ref="B33:D3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1" workbookViewId="0">
      <selection activeCell="K33" sqref="K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88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88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4</v>
      </c>
      <c r="E14" s="10">
        <v>42855</v>
      </c>
      <c r="F14" s="10">
        <v>42826</v>
      </c>
      <c r="G14" s="10">
        <v>42855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G38+G43</f>
        <v>10079.591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90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90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91" t="s">
        <v>2</v>
      </c>
      <c r="F23" s="91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20</v>
      </c>
      <c r="F25" s="48">
        <f>G25/E25</f>
        <v>116.1345</v>
      </c>
      <c r="G25" s="66">
        <v>2322.69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13</v>
      </c>
      <c r="F26" s="48">
        <f>G26/E26</f>
        <v>207.70692307692309</v>
      </c>
      <c r="G26" s="66">
        <v>2700.19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SUM(G24:G26)</f>
        <v>5022.88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3" s="3" customFormat="1" x14ac:dyDescent="0.2">
      <c r="A33" s="17"/>
      <c r="B33" s="155" t="s">
        <v>13</v>
      </c>
      <c r="C33" s="155"/>
      <c r="D33" s="156"/>
      <c r="E33" s="18"/>
      <c r="F33" s="45"/>
      <c r="G33" s="67">
        <v>0</v>
      </c>
      <c r="I33" s="4"/>
      <c r="J33" s="4"/>
      <c r="K33" s="4"/>
      <c r="L33" s="4"/>
    </row>
    <row r="34" spans="1:13" ht="9" customHeight="1" x14ac:dyDescent="0.2">
      <c r="A34" s="14"/>
      <c r="B34" s="151"/>
      <c r="C34" s="151"/>
      <c r="D34" s="152"/>
      <c r="E34" s="19"/>
      <c r="F34" s="43"/>
      <c r="G34" s="68"/>
    </row>
    <row r="35" spans="1:13" s="44" customFormat="1" ht="14.25" customHeight="1" x14ac:dyDescent="0.2">
      <c r="A35" s="41" t="s">
        <v>15</v>
      </c>
      <c r="B35" s="153" t="s">
        <v>78</v>
      </c>
      <c r="C35" s="153"/>
      <c r="D35" s="154"/>
      <c r="E35" s="42" t="s">
        <v>21</v>
      </c>
      <c r="F35" s="43"/>
      <c r="G35" s="69">
        <f>1.8*955.9</f>
        <v>1720.62</v>
      </c>
      <c r="I35" s="4"/>
      <c r="J35" s="4"/>
      <c r="K35" s="4"/>
      <c r="L35" s="60"/>
    </row>
    <row r="36" spans="1:13" s="44" customFormat="1" ht="14.25" customHeight="1" x14ac:dyDescent="0.2">
      <c r="A36" s="41" t="s">
        <v>16</v>
      </c>
      <c r="B36" s="153" t="s">
        <v>79</v>
      </c>
      <c r="C36" s="153"/>
      <c r="D36" s="154"/>
      <c r="E36" s="42" t="s">
        <v>21</v>
      </c>
      <c r="F36" s="43"/>
      <c r="G36" s="69">
        <f>2.3* 955.9</f>
        <v>2198.5699999999997</v>
      </c>
      <c r="I36" s="4"/>
      <c r="J36" s="4"/>
      <c r="K36" s="4"/>
      <c r="L36" s="60"/>
    </row>
    <row r="37" spans="1:13" s="44" customFormat="1" x14ac:dyDescent="0.2">
      <c r="A37" s="41" t="s">
        <v>17</v>
      </c>
      <c r="B37" s="153" t="s">
        <v>80</v>
      </c>
      <c r="C37" s="153"/>
      <c r="D37" s="154"/>
      <c r="E37" s="42" t="s">
        <v>21</v>
      </c>
      <c r="F37" s="43"/>
      <c r="G37" s="69">
        <f>1.19*955.9</f>
        <v>1137.521</v>
      </c>
      <c r="I37" s="4"/>
      <c r="J37" s="4"/>
      <c r="K37" s="4"/>
      <c r="L37" s="60"/>
    </row>
    <row r="38" spans="1:13" s="3" customFormat="1" ht="13.5" thickBot="1" x14ac:dyDescent="0.25">
      <c r="A38" s="33"/>
      <c r="B38" s="158" t="s">
        <v>18</v>
      </c>
      <c r="C38" s="158"/>
      <c r="D38" s="159"/>
      <c r="E38" s="23"/>
      <c r="F38" s="23"/>
      <c r="G38" s="34">
        <f>G27+G30+G33+G35+G36+G37</f>
        <v>10079.591</v>
      </c>
      <c r="H38" s="40"/>
      <c r="I38" s="60"/>
      <c r="J38" s="60"/>
      <c r="K38" s="60"/>
      <c r="L38" s="4"/>
    </row>
    <row r="39" spans="1:13" ht="7.5" customHeight="1" x14ac:dyDescent="0.2">
      <c r="A39" s="7"/>
      <c r="B39" s="7"/>
      <c r="C39" s="7"/>
      <c r="D39" s="7"/>
      <c r="E39" s="7"/>
      <c r="F39" s="7"/>
      <c r="G39" s="7"/>
      <c r="I39" s="60"/>
      <c r="J39" s="60"/>
      <c r="K39" s="60"/>
    </row>
    <row r="40" spans="1:13" x14ac:dyDescent="0.2">
      <c r="A40" s="20" t="s">
        <v>22</v>
      </c>
      <c r="B40" s="20"/>
      <c r="C40" s="20"/>
      <c r="D40" s="7"/>
      <c r="E40" s="7"/>
      <c r="F40" s="7"/>
      <c r="G40" s="7"/>
      <c r="I40" s="59"/>
      <c r="J40" s="60"/>
      <c r="K40" s="60"/>
    </row>
    <row r="41" spans="1:13" ht="7.5" customHeight="1" thickBot="1" x14ac:dyDescent="0.25">
      <c r="A41" s="7"/>
      <c r="B41" s="7"/>
      <c r="C41" s="7"/>
      <c r="D41" s="7"/>
      <c r="E41" s="7"/>
      <c r="F41" s="7"/>
      <c r="G41" s="7"/>
    </row>
    <row r="42" spans="1:13" s="38" customFormat="1" ht="32.25" customHeight="1" thickBot="1" x14ac:dyDescent="0.25">
      <c r="A42" s="54" t="s">
        <v>0</v>
      </c>
      <c r="B42" s="160" t="s">
        <v>1</v>
      </c>
      <c r="C42" s="161"/>
      <c r="D42" s="92" t="s">
        <v>42</v>
      </c>
      <c r="E42" s="92" t="s">
        <v>45</v>
      </c>
      <c r="F42" s="92" t="s">
        <v>43</v>
      </c>
      <c r="G42" s="56" t="s">
        <v>19</v>
      </c>
      <c r="I42" s="61"/>
      <c r="J42" s="61"/>
      <c r="K42" s="61"/>
      <c r="L42" s="61"/>
    </row>
    <row r="43" spans="1:13" s="3" customFormat="1" ht="15.75" customHeight="1" thickBot="1" x14ac:dyDescent="0.25">
      <c r="A43" s="22"/>
      <c r="B43" s="164" t="s">
        <v>20</v>
      </c>
      <c r="C43" s="165"/>
      <c r="D43" s="36"/>
      <c r="E43" s="23"/>
      <c r="F43" s="37">
        <v>0</v>
      </c>
      <c r="G43" s="34">
        <v>0</v>
      </c>
      <c r="H43" s="40"/>
      <c r="I43" s="4"/>
      <c r="J43" s="4"/>
      <c r="K43" s="4"/>
      <c r="L43" s="4"/>
    </row>
    <row r="44" spans="1:13" x14ac:dyDescent="0.2">
      <c r="A44" s="7"/>
      <c r="B44" s="7"/>
      <c r="C44" s="7"/>
      <c r="D44" s="7"/>
      <c r="E44" s="7"/>
      <c r="F44" s="7"/>
      <c r="G44" s="7"/>
      <c r="H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x14ac:dyDescent="0.2">
      <c r="A47" s="11" t="s">
        <v>30</v>
      </c>
      <c r="B47" s="11"/>
      <c r="C47" s="7" t="s">
        <v>50</v>
      </c>
      <c r="D47" s="24"/>
      <c r="E47" s="24"/>
      <c r="F47" s="7"/>
      <c r="G47" s="7" t="s">
        <v>51</v>
      </c>
      <c r="H47" s="4"/>
    </row>
    <row r="48" spans="1:13" s="4" customFormat="1" x14ac:dyDescent="0.2">
      <c r="A48" s="7"/>
      <c r="B48" s="7" t="s">
        <v>31</v>
      </c>
      <c r="C48" s="7"/>
      <c r="D48" s="7"/>
      <c r="E48" s="25"/>
      <c r="F48" s="25"/>
      <c r="G48" s="7"/>
      <c r="H48"/>
      <c r="M48"/>
    </row>
    <row r="49" spans="1:8" s="4" customFormat="1" ht="13.5" customHeight="1" x14ac:dyDescent="0.2">
      <c r="A49" s="7"/>
      <c r="B49" s="7"/>
      <c r="C49" s="7"/>
      <c r="D49" s="7"/>
      <c r="E49" s="7"/>
      <c r="F49" s="7"/>
      <c r="G49" s="7"/>
      <c r="H49"/>
    </row>
    <row r="50" spans="1:8" s="4" customFormat="1" x14ac:dyDescent="0.2">
      <c r="A50" s="11" t="s">
        <v>41</v>
      </c>
      <c r="B50" s="7"/>
      <c r="C50" s="7" t="s">
        <v>46</v>
      </c>
      <c r="D50" s="24"/>
      <c r="E50" s="24"/>
      <c r="F50" s="25"/>
      <c r="G50" s="46" t="s">
        <v>63</v>
      </c>
      <c r="H50" s="89"/>
    </row>
    <row r="51" spans="1:8" s="4" customFormat="1" ht="11.25" x14ac:dyDescent="0.2">
      <c r="H51" s="50"/>
    </row>
    <row r="52" spans="1:8" s="4" customFormat="1" ht="11.25" x14ac:dyDescent="0.2"/>
    <row r="53" spans="1:8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A20:G20"/>
    <mergeCell ref="B23:D23"/>
    <mergeCell ref="B24:D24"/>
    <mergeCell ref="B25:D25"/>
    <mergeCell ref="B26:D26"/>
    <mergeCell ref="B33:D33"/>
    <mergeCell ref="B34:D34"/>
    <mergeCell ref="B35:D35"/>
    <mergeCell ref="B27:D27"/>
    <mergeCell ref="B28:D28"/>
    <mergeCell ref="B29:D29"/>
    <mergeCell ref="B30:D30"/>
    <mergeCell ref="B31:D31"/>
    <mergeCell ref="B32:D32"/>
    <mergeCell ref="B43:C43"/>
    <mergeCell ref="B36:D36"/>
    <mergeCell ref="B37:D37"/>
    <mergeCell ref="B38:D38"/>
    <mergeCell ref="B42:C42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7" workbookViewId="0">
      <selection activeCell="A36" sqref="A36:XFD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93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93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5</v>
      </c>
      <c r="E14" s="10">
        <v>42886</v>
      </c>
      <c r="F14" s="10">
        <v>42856</v>
      </c>
      <c r="G14" s="10">
        <v>42886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G39+G44</f>
        <v>10227.280999999999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9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9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96" t="s">
        <v>2</v>
      </c>
      <c r="F23" s="96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20</v>
      </c>
      <c r="F25" s="48">
        <f>G25/E25</f>
        <v>132.6165</v>
      </c>
      <c r="G25" s="66">
        <v>2652.33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12</v>
      </c>
      <c r="F26" s="48">
        <f>G26/E26</f>
        <v>209.85333333333332</v>
      </c>
      <c r="G26" s="66">
        <v>2518.2399999999998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5170.57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s="3" customFormat="1" x14ac:dyDescent="0.2">
      <c r="A33" s="17"/>
      <c r="B33" s="155" t="s">
        <v>13</v>
      </c>
      <c r="C33" s="155"/>
      <c r="D33" s="156"/>
      <c r="E33" s="18"/>
      <c r="F33" s="45"/>
      <c r="G33" s="67">
        <v>0</v>
      </c>
      <c r="I33" s="4"/>
      <c r="J33" s="4"/>
      <c r="K33" s="4"/>
      <c r="L33" s="4"/>
    </row>
    <row r="34" spans="1:12" ht="9" customHeight="1" x14ac:dyDescent="0.2">
      <c r="A34" s="14"/>
      <c r="B34" s="151"/>
      <c r="C34" s="151"/>
      <c r="D34" s="152"/>
      <c r="E34" s="19"/>
      <c r="F34" s="43"/>
      <c r="G34" s="68"/>
    </row>
    <row r="35" spans="1:12" s="44" customFormat="1" ht="14.25" customHeight="1" x14ac:dyDescent="0.2">
      <c r="A35" s="41" t="s">
        <v>15</v>
      </c>
      <c r="B35" s="153" t="s">
        <v>78</v>
      </c>
      <c r="C35" s="153"/>
      <c r="D35" s="154"/>
      <c r="E35" s="42" t="s">
        <v>21</v>
      </c>
      <c r="F35" s="43"/>
      <c r="G35" s="69">
        <f>1.8*955.9</f>
        <v>1720.62</v>
      </c>
      <c r="I35" s="4"/>
      <c r="J35" s="4"/>
      <c r="K35" s="4"/>
      <c r="L35" s="60"/>
    </row>
    <row r="36" spans="1:12" s="44" customFormat="1" ht="14.25" customHeight="1" x14ac:dyDescent="0.2">
      <c r="A36" s="41" t="s">
        <v>76</v>
      </c>
      <c r="B36" s="176" t="s">
        <v>99</v>
      </c>
      <c r="C36" s="177"/>
      <c r="D36" s="178"/>
      <c r="E36" s="42"/>
      <c r="F36" s="43"/>
      <c r="G36" s="69"/>
      <c r="I36" s="4"/>
      <c r="J36" s="4"/>
      <c r="K36" s="4"/>
      <c r="L36" s="60"/>
    </row>
    <row r="37" spans="1:12" s="44" customFormat="1" ht="14.25" customHeight="1" x14ac:dyDescent="0.2">
      <c r="A37" s="41" t="s">
        <v>16</v>
      </c>
      <c r="B37" s="153" t="s">
        <v>79</v>
      </c>
      <c r="C37" s="153"/>
      <c r="D37" s="154"/>
      <c r="E37" s="42" t="s">
        <v>21</v>
      </c>
      <c r="F37" s="43"/>
      <c r="G37" s="69">
        <f>2.3* 955.9</f>
        <v>2198.5699999999997</v>
      </c>
      <c r="I37" s="4"/>
      <c r="J37" s="4"/>
      <c r="K37" s="4"/>
      <c r="L37" s="60"/>
    </row>
    <row r="38" spans="1:12" s="44" customFormat="1" x14ac:dyDescent="0.2">
      <c r="A38" s="41" t="s">
        <v>17</v>
      </c>
      <c r="B38" s="153" t="s">
        <v>80</v>
      </c>
      <c r="C38" s="153"/>
      <c r="D38" s="154"/>
      <c r="E38" s="42" t="s">
        <v>21</v>
      </c>
      <c r="F38" s="43"/>
      <c r="G38" s="69">
        <f>1.19*955.9</f>
        <v>1137.521</v>
      </c>
      <c r="I38" s="4"/>
      <c r="J38" s="4"/>
      <c r="K38" s="4"/>
      <c r="L38" s="60"/>
    </row>
    <row r="39" spans="1:12" s="3" customFormat="1" ht="13.5" thickBot="1" x14ac:dyDescent="0.25">
      <c r="A39" s="33"/>
      <c r="B39" s="158" t="s">
        <v>18</v>
      </c>
      <c r="C39" s="158"/>
      <c r="D39" s="159"/>
      <c r="E39" s="23"/>
      <c r="F39" s="23"/>
      <c r="G39" s="34">
        <f>G27+G30+G33+G35+G37+G38</f>
        <v>10227.280999999999</v>
      </c>
      <c r="H39" s="40"/>
      <c r="I39" s="60"/>
      <c r="J39" s="60"/>
      <c r="K39" s="60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0"/>
      <c r="J40" s="60"/>
      <c r="K40" s="60"/>
    </row>
    <row r="41" spans="1:12" x14ac:dyDescent="0.2">
      <c r="A41" s="20" t="s">
        <v>22</v>
      </c>
      <c r="B41" s="20"/>
      <c r="C41" s="20"/>
      <c r="D41" s="7"/>
      <c r="E41" s="7"/>
      <c r="F41" s="7"/>
      <c r="G41" s="7"/>
      <c r="I41" s="59"/>
      <c r="J41" s="60"/>
      <c r="K41" s="60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38" customFormat="1" ht="32.25" customHeight="1" thickBot="1" x14ac:dyDescent="0.25">
      <c r="A43" s="54" t="s">
        <v>0</v>
      </c>
      <c r="B43" s="160" t="s">
        <v>1</v>
      </c>
      <c r="C43" s="161"/>
      <c r="D43" s="97" t="s">
        <v>42</v>
      </c>
      <c r="E43" s="97" t="s">
        <v>45</v>
      </c>
      <c r="F43" s="97" t="s">
        <v>43</v>
      </c>
      <c r="G43" s="56" t="s">
        <v>19</v>
      </c>
      <c r="I43" s="61"/>
      <c r="J43" s="61"/>
      <c r="K43" s="61"/>
      <c r="L43" s="61"/>
    </row>
    <row r="44" spans="1:12" s="3" customFormat="1" ht="15.75" customHeight="1" thickBot="1" x14ac:dyDescent="0.25">
      <c r="A44" s="22"/>
      <c r="B44" s="164" t="s">
        <v>20</v>
      </c>
      <c r="C44" s="165"/>
      <c r="D44" s="36"/>
      <c r="E44" s="23"/>
      <c r="F44" s="37">
        <v>0</v>
      </c>
      <c r="G44" s="34">
        <v>0</v>
      </c>
      <c r="H44" s="40"/>
      <c r="I44" s="4"/>
      <c r="J44" s="4"/>
      <c r="K44" s="4"/>
      <c r="L44" s="4"/>
    </row>
    <row r="45" spans="1:12" x14ac:dyDescent="0.2">
      <c r="A45" s="7"/>
      <c r="B45" s="7"/>
      <c r="C45" s="7"/>
      <c r="D45" s="7"/>
      <c r="E45" s="7"/>
      <c r="F45" s="7"/>
      <c r="G45" s="7"/>
      <c r="H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11" t="s">
        <v>30</v>
      </c>
      <c r="B48" s="11"/>
      <c r="C48" s="7" t="s">
        <v>50</v>
      </c>
      <c r="D48" s="24"/>
      <c r="E48" s="24"/>
      <c r="F48" s="7"/>
      <c r="G48" s="7" t="s">
        <v>51</v>
      </c>
      <c r="H48" s="4"/>
    </row>
    <row r="49" spans="1:13" s="4" customFormat="1" x14ac:dyDescent="0.2">
      <c r="A49" s="7"/>
      <c r="B49" s="7" t="s">
        <v>31</v>
      </c>
      <c r="C49" s="7"/>
      <c r="D49" s="7"/>
      <c r="E49" s="25"/>
      <c r="F49" s="25"/>
      <c r="G49" s="7"/>
      <c r="H49"/>
      <c r="M49"/>
    </row>
    <row r="50" spans="1:13" s="4" customFormat="1" ht="13.5" customHeight="1" x14ac:dyDescent="0.2">
      <c r="A50" s="7"/>
      <c r="B50" s="7"/>
      <c r="C50" s="7"/>
      <c r="D50" s="7"/>
      <c r="E50" s="7"/>
      <c r="F50" s="7"/>
      <c r="G50" s="7"/>
      <c r="H50"/>
    </row>
    <row r="51" spans="1:13" s="4" customFormat="1" x14ac:dyDescent="0.2">
      <c r="A51" s="11" t="s">
        <v>41</v>
      </c>
      <c r="B51" s="7"/>
      <c r="C51" s="7" t="s">
        <v>46</v>
      </c>
      <c r="D51" s="24"/>
      <c r="E51" s="24"/>
      <c r="F51" s="25"/>
      <c r="G51" s="46" t="s">
        <v>63</v>
      </c>
      <c r="H51" s="94"/>
    </row>
    <row r="52" spans="1:13" s="4" customFormat="1" ht="11.25" x14ac:dyDescent="0.2">
      <c r="H52" s="50"/>
    </row>
    <row r="53" spans="1:13" s="4" customFormat="1" ht="11.25" x14ac:dyDescent="0.2"/>
    <row r="54" spans="1:13" s="4" customFormat="1" ht="11.25" x14ac:dyDescent="0.2"/>
  </sheetData>
  <mergeCells count="40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B32:D32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3:C43"/>
    <mergeCell ref="B44:C44"/>
    <mergeCell ref="B33:D33"/>
    <mergeCell ref="B34:D34"/>
    <mergeCell ref="B35:D35"/>
    <mergeCell ref="B37:D37"/>
    <mergeCell ref="B38:D38"/>
    <mergeCell ref="B39:D39"/>
    <mergeCell ref="B36:D36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9" workbookViewId="0">
      <selection activeCell="A45" sqref="A45:XFD45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03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03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6</v>
      </c>
      <c r="E14" s="10">
        <v>42916</v>
      </c>
      <c r="F14" s="10">
        <v>42887</v>
      </c>
      <c r="G14" s="10">
        <v>42916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G40+G46</f>
        <v>15000.960999999999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0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0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106" t="s">
        <v>2</v>
      </c>
      <c r="F23" s="106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21</v>
      </c>
      <c r="F25" s="48">
        <f>G25/E25</f>
        <v>68.547619047619051</v>
      </c>
      <c r="G25" s="66">
        <v>1439.5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12</v>
      </c>
      <c r="F26" s="48">
        <f>G26/E26</f>
        <v>209.91750000000002</v>
      </c>
      <c r="G26" s="66">
        <v>2519.0100000000002</v>
      </c>
      <c r="H26" s="63"/>
      <c r="I26" s="62"/>
    </row>
    <row r="27" spans="1:12" x14ac:dyDescent="0.2">
      <c r="A27" s="14" t="s">
        <v>64</v>
      </c>
      <c r="B27" s="173" t="s">
        <v>74</v>
      </c>
      <c r="C27" s="174"/>
      <c r="D27" s="175"/>
      <c r="E27" s="16">
        <v>1</v>
      </c>
      <c r="F27" s="48">
        <f>G27/E27</f>
        <v>2376.14</v>
      </c>
      <c r="G27" s="66">
        <v>2376.14</v>
      </c>
      <c r="H27" s="63"/>
      <c r="I27" s="62"/>
    </row>
    <row r="28" spans="1:12" s="3" customFormat="1" x14ac:dyDescent="0.2">
      <c r="A28" s="17"/>
      <c r="B28" s="155" t="s">
        <v>5</v>
      </c>
      <c r="C28" s="155"/>
      <c r="D28" s="156"/>
      <c r="E28" s="18"/>
      <c r="F28" s="45"/>
      <c r="G28" s="67">
        <f>SUM(G25:G27)</f>
        <v>6334.65</v>
      </c>
      <c r="I28" s="4"/>
      <c r="J28" s="4"/>
      <c r="K28" s="4"/>
      <c r="L28" s="4"/>
    </row>
    <row r="29" spans="1:12" ht="9" customHeight="1" x14ac:dyDescent="0.2">
      <c r="A29" s="14"/>
      <c r="B29" s="151"/>
      <c r="C29" s="151"/>
      <c r="D29" s="152"/>
      <c r="E29" s="19"/>
      <c r="F29" s="43"/>
      <c r="G29" s="68"/>
    </row>
    <row r="30" spans="1:12" x14ac:dyDescent="0.2">
      <c r="A30" s="14" t="s">
        <v>8</v>
      </c>
      <c r="B30" s="151" t="s">
        <v>9</v>
      </c>
      <c r="C30" s="151"/>
      <c r="D30" s="152"/>
      <c r="E30" s="19"/>
      <c r="F30" s="43"/>
      <c r="G30" s="68"/>
    </row>
    <row r="31" spans="1:12" s="3" customFormat="1" x14ac:dyDescent="0.2">
      <c r="A31" s="17"/>
      <c r="B31" s="155" t="s">
        <v>10</v>
      </c>
      <c r="C31" s="155"/>
      <c r="D31" s="156"/>
      <c r="E31" s="18"/>
      <c r="F31" s="45"/>
      <c r="G31" s="67">
        <f>0</f>
        <v>0</v>
      </c>
      <c r="I31" s="4"/>
      <c r="J31" s="4"/>
      <c r="K31" s="4"/>
      <c r="L31" s="4"/>
    </row>
    <row r="32" spans="1:12" ht="9" customHeight="1" x14ac:dyDescent="0.2">
      <c r="A32" s="14"/>
      <c r="B32" s="151"/>
      <c r="C32" s="151"/>
      <c r="D32" s="152"/>
      <c r="E32" s="19"/>
      <c r="F32" s="43"/>
      <c r="G32" s="68"/>
    </row>
    <row r="33" spans="1:12" x14ac:dyDescent="0.2">
      <c r="A33" s="14" t="s">
        <v>11</v>
      </c>
      <c r="B33" s="151" t="s">
        <v>12</v>
      </c>
      <c r="C33" s="151"/>
      <c r="D33" s="152"/>
      <c r="E33" s="19"/>
      <c r="F33" s="43"/>
      <c r="G33" s="68"/>
    </row>
    <row r="34" spans="1:12" x14ac:dyDescent="0.2">
      <c r="A34" s="14" t="s">
        <v>60</v>
      </c>
      <c r="B34" s="173" t="s">
        <v>100</v>
      </c>
      <c r="C34" s="174"/>
      <c r="D34" s="175"/>
      <c r="E34" s="19">
        <v>1</v>
      </c>
      <c r="F34" s="43">
        <v>55.6</v>
      </c>
      <c r="G34" s="68">
        <f>E34*F34</f>
        <v>55.6</v>
      </c>
    </row>
    <row r="35" spans="1:12" s="3" customFormat="1" x14ac:dyDescent="0.2">
      <c r="A35" s="17"/>
      <c r="B35" s="155" t="s">
        <v>13</v>
      </c>
      <c r="C35" s="155"/>
      <c r="D35" s="156"/>
      <c r="E35" s="18"/>
      <c r="F35" s="45"/>
      <c r="G35" s="67">
        <f>G34</f>
        <v>55.6</v>
      </c>
      <c r="I35" s="4"/>
      <c r="J35" s="4"/>
      <c r="K35" s="4"/>
      <c r="L35" s="4"/>
    </row>
    <row r="36" spans="1:12" ht="9" customHeight="1" x14ac:dyDescent="0.2">
      <c r="A36" s="14"/>
      <c r="B36" s="151"/>
      <c r="C36" s="151"/>
      <c r="D36" s="152"/>
      <c r="E36" s="19"/>
      <c r="F36" s="43"/>
      <c r="G36" s="68"/>
    </row>
    <row r="37" spans="1:12" s="44" customFormat="1" ht="14.25" customHeight="1" x14ac:dyDescent="0.2">
      <c r="A37" s="41" t="s">
        <v>15</v>
      </c>
      <c r="B37" s="153" t="s">
        <v>78</v>
      </c>
      <c r="C37" s="153"/>
      <c r="D37" s="154"/>
      <c r="E37" s="42" t="s">
        <v>21</v>
      </c>
      <c r="F37" s="43"/>
      <c r="G37" s="69">
        <f>1.8*955.9</f>
        <v>1720.62</v>
      </c>
      <c r="I37" s="4"/>
      <c r="J37" s="4"/>
      <c r="K37" s="4"/>
      <c r="L37" s="60"/>
    </row>
    <row r="38" spans="1:12" s="44" customFormat="1" ht="14.25" customHeight="1" x14ac:dyDescent="0.2">
      <c r="A38" s="41" t="s">
        <v>16</v>
      </c>
      <c r="B38" s="153" t="s">
        <v>79</v>
      </c>
      <c r="C38" s="153"/>
      <c r="D38" s="154"/>
      <c r="E38" s="42" t="s">
        <v>21</v>
      </c>
      <c r="F38" s="43"/>
      <c r="G38" s="69">
        <f>2.3* 955.9</f>
        <v>2198.5699999999997</v>
      </c>
      <c r="I38" s="4"/>
      <c r="J38" s="4"/>
      <c r="K38" s="4"/>
      <c r="L38" s="60"/>
    </row>
    <row r="39" spans="1:12" s="44" customFormat="1" x14ac:dyDescent="0.2">
      <c r="A39" s="41" t="s">
        <v>17</v>
      </c>
      <c r="B39" s="153" t="s">
        <v>80</v>
      </c>
      <c r="C39" s="153"/>
      <c r="D39" s="154"/>
      <c r="E39" s="42" t="s">
        <v>21</v>
      </c>
      <c r="F39" s="43"/>
      <c r="G39" s="69">
        <f>1.19*955.9</f>
        <v>1137.521</v>
      </c>
      <c r="I39" s="4"/>
      <c r="J39" s="4"/>
      <c r="K39" s="4"/>
      <c r="L39" s="60"/>
    </row>
    <row r="40" spans="1:12" s="3" customFormat="1" ht="13.5" thickBot="1" x14ac:dyDescent="0.25">
      <c r="A40" s="33"/>
      <c r="B40" s="158" t="s">
        <v>18</v>
      </c>
      <c r="C40" s="158"/>
      <c r="D40" s="159"/>
      <c r="E40" s="23"/>
      <c r="F40" s="23"/>
      <c r="G40" s="34">
        <f>G28+G31+G35+G37+G38+G39</f>
        <v>11446.960999999999</v>
      </c>
      <c r="H40" s="40"/>
      <c r="I40" s="60"/>
      <c r="J40" s="60"/>
      <c r="K40" s="60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60"/>
      <c r="J41" s="60"/>
      <c r="K41" s="60"/>
    </row>
    <row r="42" spans="1:12" x14ac:dyDescent="0.2">
      <c r="A42" s="20" t="s">
        <v>22</v>
      </c>
      <c r="B42" s="20"/>
      <c r="C42" s="20"/>
      <c r="D42" s="7"/>
      <c r="E42" s="7"/>
      <c r="F42" s="7"/>
      <c r="G42" s="7"/>
      <c r="I42" s="59"/>
      <c r="J42" s="60"/>
      <c r="K42" s="60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38" customFormat="1" ht="32.25" customHeight="1" thickBot="1" x14ac:dyDescent="0.25">
      <c r="A44" s="54" t="s">
        <v>0</v>
      </c>
      <c r="B44" s="160" t="s">
        <v>1</v>
      </c>
      <c r="C44" s="161"/>
      <c r="D44" s="107" t="s">
        <v>42</v>
      </c>
      <c r="E44" s="107" t="s">
        <v>45</v>
      </c>
      <c r="F44" s="107" t="s">
        <v>43</v>
      </c>
      <c r="G44" s="56" t="s">
        <v>19</v>
      </c>
      <c r="I44" s="61"/>
      <c r="J44" s="61"/>
      <c r="K44" s="61"/>
      <c r="L44" s="61"/>
    </row>
    <row r="45" spans="1:12" s="38" customFormat="1" ht="15" customHeight="1" thickBot="1" x14ac:dyDescent="0.25">
      <c r="A45" s="81"/>
      <c r="B45" s="196" t="s">
        <v>101</v>
      </c>
      <c r="C45" s="197"/>
      <c r="D45" s="82">
        <v>1</v>
      </c>
      <c r="E45" s="198">
        <v>42894</v>
      </c>
      <c r="F45" s="82"/>
      <c r="G45" s="199">
        <v>3554</v>
      </c>
      <c r="I45" s="61"/>
      <c r="J45" s="61"/>
      <c r="K45" s="61"/>
      <c r="L45" s="61"/>
    </row>
    <row r="46" spans="1:12" s="3" customFormat="1" ht="15.75" customHeight="1" thickBot="1" x14ac:dyDescent="0.25">
      <c r="A46" s="22"/>
      <c r="B46" s="164" t="s">
        <v>20</v>
      </c>
      <c r="C46" s="165"/>
      <c r="D46" s="36"/>
      <c r="E46" s="23"/>
      <c r="F46" s="37"/>
      <c r="G46" s="34">
        <f>G45</f>
        <v>3554</v>
      </c>
      <c r="H46" s="40"/>
      <c r="I46" s="4"/>
      <c r="J46" s="4"/>
      <c r="K46" s="4"/>
      <c r="L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11" t="s">
        <v>30</v>
      </c>
      <c r="B50" s="11"/>
      <c r="C50" s="7" t="s">
        <v>50</v>
      </c>
      <c r="D50" s="24"/>
      <c r="E50" s="24"/>
      <c r="F50" s="7"/>
      <c r="G50" s="7" t="s">
        <v>51</v>
      </c>
      <c r="H50" s="4"/>
    </row>
    <row r="51" spans="1:13" s="4" customFormat="1" x14ac:dyDescent="0.2">
      <c r="A51" s="7"/>
      <c r="B51" s="7" t="s">
        <v>31</v>
      </c>
      <c r="C51" s="7"/>
      <c r="D51" s="7"/>
      <c r="E51" s="25"/>
      <c r="F51" s="25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41</v>
      </c>
      <c r="B53" s="7"/>
      <c r="C53" s="7" t="s">
        <v>46</v>
      </c>
      <c r="D53" s="24"/>
      <c r="E53" s="24"/>
      <c r="F53" s="25"/>
      <c r="G53" s="46" t="s">
        <v>63</v>
      </c>
      <c r="H53" s="104"/>
    </row>
    <row r="54" spans="1:13" s="4" customFormat="1" ht="11.25" x14ac:dyDescent="0.2">
      <c r="H54" s="50"/>
    </row>
    <row r="55" spans="1:13" s="4" customFormat="1" ht="11.25" x14ac:dyDescent="0.2"/>
    <row r="56" spans="1:13" s="4" customFormat="1" ht="11.25" x14ac:dyDescent="0.2"/>
  </sheetData>
  <mergeCells count="42">
    <mergeCell ref="B45:C45"/>
    <mergeCell ref="A20:G20"/>
    <mergeCell ref="B23:D23"/>
    <mergeCell ref="B24:D24"/>
    <mergeCell ref="B25:D25"/>
    <mergeCell ref="B26:D26"/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B31:D31"/>
    <mergeCell ref="B32:D32"/>
    <mergeCell ref="B27:D27"/>
    <mergeCell ref="B44:C44"/>
    <mergeCell ref="B46:C46"/>
    <mergeCell ref="B35:D35"/>
    <mergeCell ref="B36:D36"/>
    <mergeCell ref="B37:D37"/>
    <mergeCell ref="B38:D38"/>
    <mergeCell ref="B39:D39"/>
    <mergeCell ref="B40:D40"/>
    <mergeCell ref="B34:D34"/>
    <mergeCell ref="B33:D33"/>
    <mergeCell ref="B28:D28"/>
    <mergeCell ref="B29:D29"/>
    <mergeCell ref="B30:D30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6" workbookViewId="0">
      <selection activeCell="A33" sqref="A33:XFD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03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03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7</v>
      </c>
      <c r="E14" s="10">
        <v>42947</v>
      </c>
      <c r="F14" s="10">
        <v>42917</v>
      </c>
      <c r="G14" s="126">
        <v>42947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G38+G43</f>
        <v>10004.800999999999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0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0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106" t="s">
        <v>2</v>
      </c>
      <c r="F23" s="106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21</v>
      </c>
      <c r="F25" s="48">
        <f>G25/E25</f>
        <v>98.297142857142845</v>
      </c>
      <c r="G25" s="66">
        <v>2064.2399999999998</v>
      </c>
      <c r="H25" s="63"/>
      <c r="I25" s="62"/>
      <c r="J25" s="62"/>
    </row>
    <row r="26" spans="1:12" x14ac:dyDescent="0.2">
      <c r="A26" s="14" t="s">
        <v>7</v>
      </c>
      <c r="B26" s="151" t="s">
        <v>72</v>
      </c>
      <c r="C26" s="151"/>
      <c r="D26" s="152"/>
      <c r="E26" s="16">
        <v>14</v>
      </c>
      <c r="F26" s="48">
        <f>G26/E26</f>
        <v>205.9892857142857</v>
      </c>
      <c r="G26" s="66">
        <v>2883.85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4948.09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3" s="3" customFormat="1" x14ac:dyDescent="0.2">
      <c r="A33" s="17"/>
      <c r="B33" s="155" t="s">
        <v>13</v>
      </c>
      <c r="C33" s="155"/>
      <c r="D33" s="156"/>
      <c r="E33" s="18"/>
      <c r="F33" s="45"/>
      <c r="G33" s="67">
        <v>0</v>
      </c>
      <c r="I33" s="4"/>
      <c r="J33" s="4"/>
      <c r="K33" s="4"/>
      <c r="L33" s="4"/>
    </row>
    <row r="34" spans="1:13" ht="9" customHeight="1" x14ac:dyDescent="0.2">
      <c r="A34" s="14"/>
      <c r="B34" s="151"/>
      <c r="C34" s="151"/>
      <c r="D34" s="152"/>
      <c r="E34" s="19"/>
      <c r="F34" s="43"/>
      <c r="G34" s="68"/>
    </row>
    <row r="35" spans="1:13" s="44" customFormat="1" ht="14.25" customHeight="1" x14ac:dyDescent="0.2">
      <c r="A35" s="41" t="s">
        <v>15</v>
      </c>
      <c r="B35" s="153" t="s">
        <v>78</v>
      </c>
      <c r="C35" s="153"/>
      <c r="D35" s="154"/>
      <c r="E35" s="42" t="s">
        <v>21</v>
      </c>
      <c r="F35" s="43"/>
      <c r="G35" s="69">
        <f>1.8*955.9</f>
        <v>1720.62</v>
      </c>
      <c r="I35" s="4"/>
      <c r="J35" s="4"/>
      <c r="K35" s="4"/>
      <c r="L35" s="60"/>
    </row>
    <row r="36" spans="1:13" s="44" customFormat="1" ht="14.25" customHeight="1" x14ac:dyDescent="0.2">
      <c r="A36" s="41" t="s">
        <v>16</v>
      </c>
      <c r="B36" s="153" t="s">
        <v>79</v>
      </c>
      <c r="C36" s="153"/>
      <c r="D36" s="154"/>
      <c r="E36" s="42" t="s">
        <v>21</v>
      </c>
      <c r="F36" s="43"/>
      <c r="G36" s="69">
        <f>2.3* 955.9</f>
        <v>2198.5699999999997</v>
      </c>
      <c r="I36" s="4"/>
      <c r="J36" s="4"/>
      <c r="K36" s="4"/>
      <c r="L36" s="60"/>
    </row>
    <row r="37" spans="1:13" s="44" customFormat="1" x14ac:dyDescent="0.2">
      <c r="A37" s="41" t="s">
        <v>17</v>
      </c>
      <c r="B37" s="153" t="s">
        <v>80</v>
      </c>
      <c r="C37" s="153"/>
      <c r="D37" s="154"/>
      <c r="E37" s="42" t="s">
        <v>21</v>
      </c>
      <c r="F37" s="43"/>
      <c r="G37" s="69">
        <f>1.19*955.9</f>
        <v>1137.521</v>
      </c>
      <c r="I37" s="4"/>
      <c r="J37" s="4"/>
      <c r="K37" s="4"/>
      <c r="L37" s="60"/>
    </row>
    <row r="38" spans="1:13" s="3" customFormat="1" ht="13.5" thickBot="1" x14ac:dyDescent="0.25">
      <c r="A38" s="33"/>
      <c r="B38" s="158" t="s">
        <v>18</v>
      </c>
      <c r="C38" s="158"/>
      <c r="D38" s="159"/>
      <c r="E38" s="23"/>
      <c r="F38" s="23"/>
      <c r="G38" s="34">
        <f>G27+G30+G33+G35+G36+G37</f>
        <v>10004.800999999999</v>
      </c>
      <c r="H38" s="40"/>
      <c r="I38" s="60"/>
      <c r="J38" s="60"/>
      <c r="K38" s="60"/>
      <c r="L38" s="4"/>
    </row>
    <row r="39" spans="1:13" ht="7.5" customHeight="1" x14ac:dyDescent="0.2">
      <c r="A39" s="7"/>
      <c r="B39" s="7"/>
      <c r="C39" s="7"/>
      <c r="D39" s="7"/>
      <c r="E39" s="7"/>
      <c r="F39" s="7"/>
      <c r="G39" s="7"/>
      <c r="I39" s="60"/>
      <c r="J39" s="60"/>
      <c r="K39" s="60"/>
    </row>
    <row r="40" spans="1:13" x14ac:dyDescent="0.2">
      <c r="A40" s="20" t="s">
        <v>22</v>
      </c>
      <c r="B40" s="20"/>
      <c r="C40" s="20"/>
      <c r="D40" s="7"/>
      <c r="E40" s="7"/>
      <c r="F40" s="7"/>
      <c r="G40" s="7"/>
      <c r="I40" s="59"/>
      <c r="J40" s="60"/>
      <c r="K40" s="60"/>
    </row>
    <row r="41" spans="1:13" ht="7.5" customHeight="1" thickBot="1" x14ac:dyDescent="0.25">
      <c r="A41" s="7"/>
      <c r="B41" s="7"/>
      <c r="C41" s="7"/>
      <c r="D41" s="7"/>
      <c r="E41" s="7"/>
      <c r="F41" s="7"/>
      <c r="G41" s="7"/>
    </row>
    <row r="42" spans="1:13" s="38" customFormat="1" ht="32.25" customHeight="1" thickBot="1" x14ac:dyDescent="0.25">
      <c r="A42" s="54" t="s">
        <v>0</v>
      </c>
      <c r="B42" s="160" t="s">
        <v>1</v>
      </c>
      <c r="C42" s="161"/>
      <c r="D42" s="107" t="s">
        <v>42</v>
      </c>
      <c r="E42" s="107" t="s">
        <v>45</v>
      </c>
      <c r="F42" s="107" t="s">
        <v>43</v>
      </c>
      <c r="G42" s="56" t="s">
        <v>19</v>
      </c>
      <c r="I42" s="61"/>
      <c r="J42" s="61"/>
      <c r="K42" s="61"/>
      <c r="L42" s="61"/>
    </row>
    <row r="43" spans="1:13" s="3" customFormat="1" ht="15.75" customHeight="1" thickBot="1" x14ac:dyDescent="0.25">
      <c r="A43" s="22"/>
      <c r="B43" s="164" t="s">
        <v>20</v>
      </c>
      <c r="C43" s="165"/>
      <c r="D43" s="36"/>
      <c r="E43" s="23"/>
      <c r="F43" s="37">
        <v>0</v>
      </c>
      <c r="G43" s="34">
        <v>0</v>
      </c>
      <c r="H43" s="40"/>
      <c r="I43" s="4"/>
      <c r="J43" s="4"/>
      <c r="K43" s="4"/>
      <c r="L43" s="4"/>
    </row>
    <row r="44" spans="1:13" x14ac:dyDescent="0.2">
      <c r="A44" s="7"/>
      <c r="B44" s="7"/>
      <c r="C44" s="7"/>
      <c r="D44" s="7"/>
      <c r="E44" s="7"/>
      <c r="F44" s="7"/>
      <c r="G44" s="7"/>
      <c r="H44" s="4"/>
    </row>
    <row r="45" spans="1:13" x14ac:dyDescent="0.2">
      <c r="A45" s="7"/>
      <c r="B45" s="7"/>
      <c r="C45" s="7"/>
      <c r="D45" s="7"/>
      <c r="E45" s="7"/>
      <c r="F45" s="7"/>
      <c r="G45" s="7"/>
      <c r="H45" s="4"/>
    </row>
    <row r="46" spans="1:13" x14ac:dyDescent="0.2">
      <c r="A46" s="7"/>
      <c r="B46" s="7"/>
      <c r="C46" s="7"/>
      <c r="D46" s="7"/>
      <c r="E46" s="7"/>
      <c r="F46" s="7"/>
      <c r="G46" s="7"/>
      <c r="H46" s="4"/>
    </row>
    <row r="47" spans="1:13" x14ac:dyDescent="0.2">
      <c r="A47" s="11" t="s">
        <v>30</v>
      </c>
      <c r="B47" s="11"/>
      <c r="C47" s="7" t="s">
        <v>50</v>
      </c>
      <c r="D47" s="24"/>
      <c r="E47" s="24"/>
      <c r="F47" s="7"/>
      <c r="G47" s="7" t="s">
        <v>51</v>
      </c>
      <c r="H47" s="4"/>
    </row>
    <row r="48" spans="1:13" s="4" customFormat="1" x14ac:dyDescent="0.2">
      <c r="A48" s="7"/>
      <c r="B48" s="7" t="s">
        <v>31</v>
      </c>
      <c r="C48" s="7"/>
      <c r="D48" s="7"/>
      <c r="E48" s="25"/>
      <c r="F48" s="25"/>
      <c r="G48" s="7"/>
      <c r="H48"/>
      <c r="M48"/>
    </row>
    <row r="49" spans="1:8" s="4" customFormat="1" ht="13.5" customHeight="1" x14ac:dyDescent="0.2">
      <c r="A49" s="7"/>
      <c r="B49" s="7"/>
      <c r="C49" s="7"/>
      <c r="D49" s="7"/>
      <c r="E49" s="7"/>
      <c r="F49" s="7"/>
      <c r="G49" s="7"/>
      <c r="H49"/>
    </row>
    <row r="50" spans="1:8" s="4" customFormat="1" x14ac:dyDescent="0.2">
      <c r="A50" s="11" t="s">
        <v>41</v>
      </c>
      <c r="B50" s="7"/>
      <c r="C50" s="7" t="s">
        <v>46</v>
      </c>
      <c r="D50" s="24"/>
      <c r="E50" s="24"/>
      <c r="F50" s="25"/>
      <c r="G50" s="46" t="s">
        <v>63</v>
      </c>
      <c r="H50" s="104"/>
    </row>
    <row r="51" spans="1:8" s="4" customFormat="1" ht="11.25" x14ac:dyDescent="0.2">
      <c r="H51" s="50"/>
    </row>
    <row r="52" spans="1:8" s="4" customFormat="1" ht="11.25" x14ac:dyDescent="0.2"/>
    <row r="53" spans="1:8" s="4" customFormat="1" ht="11.25" x14ac:dyDescent="0.2"/>
  </sheetData>
  <mergeCells count="39"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B32:D32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2:C42"/>
    <mergeCell ref="B43:C43"/>
    <mergeCell ref="B33:D33"/>
    <mergeCell ref="B34:D34"/>
    <mergeCell ref="B35:D35"/>
    <mergeCell ref="B36:D36"/>
    <mergeCell ref="B37:D37"/>
    <mergeCell ref="B38:D38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workbookViewId="0">
      <selection activeCell="A33" sqref="A33:XFD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03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03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8</v>
      </c>
      <c r="E14" s="10">
        <v>42978</v>
      </c>
      <c r="F14" s="10">
        <v>42948</v>
      </c>
      <c r="G14" s="10">
        <v>42978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G39+G44</f>
        <v>11098.761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0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0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106" t="s">
        <v>2</v>
      </c>
      <c r="F23" s="106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23</v>
      </c>
      <c r="F25" s="48">
        <f>G25/E25</f>
        <v>105.46782608695653</v>
      </c>
      <c r="G25" s="66">
        <v>2425.7600000000002</v>
      </c>
      <c r="H25" s="63"/>
      <c r="I25" s="62"/>
      <c r="J25" s="62"/>
    </row>
    <row r="26" spans="1:12" x14ac:dyDescent="0.2">
      <c r="A26" s="14" t="s">
        <v>7</v>
      </c>
      <c r="B26" s="151" t="s">
        <v>70</v>
      </c>
      <c r="C26" s="151"/>
      <c r="D26" s="152"/>
      <c r="E26" s="16">
        <v>15</v>
      </c>
      <c r="F26" s="48">
        <f>G26/E26</f>
        <v>226.64333333333335</v>
      </c>
      <c r="G26" s="66">
        <v>3399.65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5825.41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x14ac:dyDescent="0.2">
      <c r="A33" s="14" t="s">
        <v>60</v>
      </c>
      <c r="B33" s="173" t="s">
        <v>102</v>
      </c>
      <c r="C33" s="174"/>
      <c r="D33" s="175"/>
      <c r="E33" s="19">
        <v>1</v>
      </c>
      <c r="F33" s="43">
        <v>216.64</v>
      </c>
      <c r="G33" s="68">
        <f>E33*F33</f>
        <v>216.64</v>
      </c>
    </row>
    <row r="34" spans="1:12" s="3" customFormat="1" x14ac:dyDescent="0.2">
      <c r="A34" s="17"/>
      <c r="B34" s="155" t="s">
        <v>13</v>
      </c>
      <c r="C34" s="155"/>
      <c r="D34" s="156"/>
      <c r="E34" s="18"/>
      <c r="F34" s="45"/>
      <c r="G34" s="67">
        <f>G33</f>
        <v>216.64</v>
      </c>
      <c r="I34" s="4"/>
      <c r="J34" s="4"/>
      <c r="K34" s="4"/>
      <c r="L34" s="4"/>
    </row>
    <row r="35" spans="1:12" ht="9" customHeight="1" x14ac:dyDescent="0.2">
      <c r="A35" s="14"/>
      <c r="B35" s="151"/>
      <c r="C35" s="151"/>
      <c r="D35" s="152"/>
      <c r="E35" s="19"/>
      <c r="F35" s="43"/>
      <c r="G35" s="68"/>
    </row>
    <row r="36" spans="1:12" s="44" customFormat="1" ht="14.25" customHeight="1" x14ac:dyDescent="0.2">
      <c r="A36" s="41" t="s">
        <v>15</v>
      </c>
      <c r="B36" s="153" t="s">
        <v>78</v>
      </c>
      <c r="C36" s="153"/>
      <c r="D36" s="154"/>
      <c r="E36" s="42" t="s">
        <v>21</v>
      </c>
      <c r="F36" s="43"/>
      <c r="G36" s="69">
        <f>1.8*955.9</f>
        <v>1720.62</v>
      </c>
      <c r="I36" s="4"/>
      <c r="J36" s="4"/>
      <c r="K36" s="4"/>
      <c r="L36" s="60"/>
    </row>
    <row r="37" spans="1:12" s="44" customFormat="1" ht="14.25" customHeight="1" x14ac:dyDescent="0.2">
      <c r="A37" s="41" t="s">
        <v>16</v>
      </c>
      <c r="B37" s="153" t="s">
        <v>79</v>
      </c>
      <c r="C37" s="153"/>
      <c r="D37" s="154"/>
      <c r="E37" s="42" t="s">
        <v>21</v>
      </c>
      <c r="F37" s="43"/>
      <c r="G37" s="69">
        <f>2.3* 955.9</f>
        <v>2198.5699999999997</v>
      </c>
      <c r="I37" s="4"/>
      <c r="J37" s="4"/>
      <c r="K37" s="4"/>
      <c r="L37" s="60"/>
    </row>
    <row r="38" spans="1:12" s="44" customFormat="1" x14ac:dyDescent="0.2">
      <c r="A38" s="41" t="s">
        <v>17</v>
      </c>
      <c r="B38" s="153" t="s">
        <v>80</v>
      </c>
      <c r="C38" s="153"/>
      <c r="D38" s="154"/>
      <c r="E38" s="42" t="s">
        <v>21</v>
      </c>
      <c r="F38" s="43"/>
      <c r="G38" s="69">
        <f>1.19*955.9</f>
        <v>1137.521</v>
      </c>
      <c r="I38" s="4"/>
      <c r="J38" s="4"/>
      <c r="K38" s="4"/>
      <c r="L38" s="60"/>
    </row>
    <row r="39" spans="1:12" s="3" customFormat="1" ht="13.5" thickBot="1" x14ac:dyDescent="0.25">
      <c r="A39" s="33"/>
      <c r="B39" s="158" t="s">
        <v>18</v>
      </c>
      <c r="C39" s="158"/>
      <c r="D39" s="159"/>
      <c r="E39" s="23"/>
      <c r="F39" s="23"/>
      <c r="G39" s="34">
        <f>G27+G30+G34+G36+G37+G38</f>
        <v>11098.761</v>
      </c>
      <c r="H39" s="40"/>
      <c r="I39" s="60"/>
      <c r="J39" s="60"/>
      <c r="K39" s="60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0"/>
      <c r="J40" s="60"/>
      <c r="K40" s="60"/>
    </row>
    <row r="41" spans="1:12" x14ac:dyDescent="0.2">
      <c r="A41" s="20" t="s">
        <v>22</v>
      </c>
      <c r="B41" s="20"/>
      <c r="C41" s="20"/>
      <c r="D41" s="7"/>
      <c r="E41" s="7"/>
      <c r="F41" s="7"/>
      <c r="G41" s="7"/>
      <c r="I41" s="59"/>
      <c r="J41" s="60"/>
      <c r="K41" s="60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38" customFormat="1" ht="32.25" customHeight="1" thickBot="1" x14ac:dyDescent="0.25">
      <c r="A43" s="54" t="s">
        <v>0</v>
      </c>
      <c r="B43" s="160" t="s">
        <v>1</v>
      </c>
      <c r="C43" s="161"/>
      <c r="D43" s="107" t="s">
        <v>42</v>
      </c>
      <c r="E43" s="107" t="s">
        <v>45</v>
      </c>
      <c r="F43" s="107" t="s">
        <v>43</v>
      </c>
      <c r="G43" s="56" t="s">
        <v>19</v>
      </c>
      <c r="I43" s="61"/>
      <c r="J43" s="61"/>
      <c r="K43" s="61"/>
      <c r="L43" s="61"/>
    </row>
    <row r="44" spans="1:12" s="3" customFormat="1" ht="15.75" customHeight="1" thickBot="1" x14ac:dyDescent="0.25">
      <c r="A44" s="22"/>
      <c r="B44" s="164" t="s">
        <v>20</v>
      </c>
      <c r="C44" s="165"/>
      <c r="D44" s="36"/>
      <c r="E44" s="23"/>
      <c r="F44" s="37">
        <v>0</v>
      </c>
      <c r="G44" s="34">
        <v>0</v>
      </c>
      <c r="H44" s="40"/>
      <c r="I44" s="4"/>
      <c r="J44" s="4"/>
      <c r="K44" s="4"/>
      <c r="L44" s="4"/>
    </row>
    <row r="45" spans="1:12" x14ac:dyDescent="0.2">
      <c r="A45" s="7"/>
      <c r="B45" s="7"/>
      <c r="C45" s="7"/>
      <c r="D45" s="7"/>
      <c r="E45" s="7"/>
      <c r="F45" s="7"/>
      <c r="G45" s="7"/>
      <c r="H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11" t="s">
        <v>30</v>
      </c>
      <c r="B48" s="11"/>
      <c r="C48" s="7" t="s">
        <v>50</v>
      </c>
      <c r="D48" s="24"/>
      <c r="E48" s="24"/>
      <c r="F48" s="7"/>
      <c r="G48" s="7" t="s">
        <v>51</v>
      </c>
      <c r="H48" s="4"/>
    </row>
    <row r="49" spans="1:13" s="4" customFormat="1" x14ac:dyDescent="0.2">
      <c r="A49" s="7"/>
      <c r="B49" s="7" t="s">
        <v>31</v>
      </c>
      <c r="C49" s="7"/>
      <c r="D49" s="7"/>
      <c r="E49" s="25"/>
      <c r="F49" s="25"/>
      <c r="G49" s="7"/>
      <c r="H49"/>
      <c r="M49"/>
    </row>
    <row r="50" spans="1:13" s="4" customFormat="1" ht="13.5" customHeight="1" x14ac:dyDescent="0.2">
      <c r="A50" s="7"/>
      <c r="B50" s="7"/>
      <c r="C50" s="7"/>
      <c r="D50" s="7"/>
      <c r="E50" s="7"/>
      <c r="F50" s="7"/>
      <c r="G50" s="7"/>
      <c r="H50"/>
    </row>
    <row r="51" spans="1:13" s="4" customFormat="1" x14ac:dyDescent="0.2">
      <c r="A51" s="11" t="s">
        <v>41</v>
      </c>
      <c r="B51" s="7"/>
      <c r="C51" s="7" t="s">
        <v>46</v>
      </c>
      <c r="D51" s="24"/>
      <c r="E51" s="24"/>
      <c r="F51" s="25"/>
      <c r="G51" s="46" t="s">
        <v>63</v>
      </c>
      <c r="H51" s="104"/>
    </row>
    <row r="52" spans="1:13" s="4" customFormat="1" ht="11.25" x14ac:dyDescent="0.2">
      <c r="H52" s="50"/>
    </row>
    <row r="53" spans="1:13" s="4" customFormat="1" ht="11.25" x14ac:dyDescent="0.2"/>
    <row r="54" spans="1:13" s="4" customFormat="1" ht="11.25" x14ac:dyDescent="0.2"/>
  </sheetData>
  <mergeCells count="40">
    <mergeCell ref="B27:D27"/>
    <mergeCell ref="B28:D28"/>
    <mergeCell ref="B29:D29"/>
    <mergeCell ref="A20:G20"/>
    <mergeCell ref="B23:D23"/>
    <mergeCell ref="B24:D24"/>
    <mergeCell ref="B25:D25"/>
    <mergeCell ref="B26:D26"/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B30:D30"/>
    <mergeCell ref="B31:D31"/>
    <mergeCell ref="B39:D39"/>
    <mergeCell ref="B43:C43"/>
    <mergeCell ref="B44:C44"/>
    <mergeCell ref="B34:D34"/>
    <mergeCell ref="B35:D35"/>
    <mergeCell ref="B36:D36"/>
    <mergeCell ref="B37:D37"/>
    <mergeCell ref="B38:D38"/>
    <mergeCell ref="B33:D33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6" workbookViewId="0">
      <selection activeCell="A33" sqref="A33:XFD3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40" t="s">
        <v>52</v>
      </c>
      <c r="B1" s="141"/>
      <c r="C1" s="141"/>
      <c r="D1" s="141"/>
      <c r="E1" s="142" t="s">
        <v>56</v>
      </c>
      <c r="F1" s="142"/>
      <c r="G1" s="142"/>
      <c r="L1" s="62"/>
      <c r="M1" s="4"/>
    </row>
    <row r="2" spans="1:13" ht="15" x14ac:dyDescent="0.2">
      <c r="A2" s="143" t="s">
        <v>53</v>
      </c>
      <c r="B2" s="143"/>
      <c r="C2" s="143"/>
      <c r="D2" s="144" t="s">
        <v>57</v>
      </c>
      <c r="E2" s="144"/>
      <c r="F2" s="144"/>
      <c r="G2" s="144"/>
      <c r="L2" s="62"/>
      <c r="M2" s="4"/>
    </row>
    <row r="3" spans="1:13" ht="15" x14ac:dyDescent="0.2">
      <c r="A3" s="143" t="s">
        <v>54</v>
      </c>
      <c r="B3" s="143"/>
      <c r="C3" s="143"/>
      <c r="D3" s="144" t="s">
        <v>58</v>
      </c>
      <c r="E3" s="144"/>
      <c r="F3" s="144"/>
      <c r="G3" s="144"/>
      <c r="L3" s="62"/>
      <c r="M3" s="4"/>
    </row>
    <row r="4" spans="1:13" ht="15.75" thickBot="1" x14ac:dyDescent="0.25">
      <c r="A4" s="131" t="s">
        <v>55</v>
      </c>
      <c r="B4" s="131"/>
      <c r="C4" s="131"/>
      <c r="D4" s="132" t="s">
        <v>59</v>
      </c>
      <c r="E4" s="132"/>
      <c r="F4" s="132"/>
      <c r="G4" s="132"/>
      <c r="L4" s="62"/>
      <c r="M4" s="4"/>
    </row>
    <row r="5" spans="1:13" ht="28.5" customHeight="1" thickTop="1" x14ac:dyDescent="0.2">
      <c r="A5" s="133" t="s">
        <v>33</v>
      </c>
      <c r="B5" s="134"/>
      <c r="C5" s="21" t="s">
        <v>35</v>
      </c>
      <c r="E5" s="25"/>
    </row>
    <row r="6" spans="1:13" ht="25.5" customHeight="1" x14ac:dyDescent="0.2">
      <c r="A6" s="135" t="s">
        <v>34</v>
      </c>
      <c r="B6" s="136"/>
      <c r="C6" s="32" t="s">
        <v>47</v>
      </c>
      <c r="E6" s="27"/>
    </row>
    <row r="7" spans="1:13" ht="15.75" customHeight="1" x14ac:dyDescent="0.2">
      <c r="A7" s="137" t="s">
        <v>32</v>
      </c>
      <c r="B7" s="138"/>
      <c r="C7" s="21" t="s">
        <v>67</v>
      </c>
      <c r="E7" s="25"/>
      <c r="F7" s="28"/>
    </row>
    <row r="8" spans="1:13" x14ac:dyDescent="0.2">
      <c r="A8" s="30"/>
      <c r="B8" s="31"/>
      <c r="C8" s="25"/>
      <c r="E8" s="25"/>
      <c r="F8" s="28"/>
    </row>
    <row r="9" spans="1:13" x14ac:dyDescent="0.2">
      <c r="A9" s="30"/>
      <c r="B9" s="31"/>
      <c r="C9" s="31"/>
      <c r="D9" s="25"/>
      <c r="E9" s="29" t="s">
        <v>38</v>
      </c>
      <c r="F9" s="103" t="s">
        <v>36</v>
      </c>
      <c r="G9" s="64" t="s">
        <v>68</v>
      </c>
    </row>
    <row r="10" spans="1:13" ht="15" customHeight="1" x14ac:dyDescent="0.2">
      <c r="A10" s="30"/>
      <c r="B10" s="31"/>
      <c r="C10" s="31"/>
      <c r="D10" s="25"/>
      <c r="E10" s="26"/>
      <c r="F10" s="103" t="s">
        <v>37</v>
      </c>
      <c r="G10" s="65">
        <v>42095</v>
      </c>
    </row>
    <row r="11" spans="1:13" ht="8.25" customHeight="1" x14ac:dyDescent="0.2">
      <c r="A11" s="6"/>
      <c r="B11" s="7"/>
      <c r="C11" s="7"/>
      <c r="D11" s="7"/>
      <c r="E11" s="7"/>
      <c r="F11" s="7"/>
      <c r="G11" s="7"/>
    </row>
    <row r="12" spans="1:13" x14ac:dyDescent="0.2">
      <c r="A12" s="6"/>
      <c r="B12" s="7"/>
      <c r="C12" s="7"/>
      <c r="D12" s="127" t="s">
        <v>23</v>
      </c>
      <c r="E12" s="127" t="s">
        <v>24</v>
      </c>
      <c r="F12" s="129" t="s">
        <v>25</v>
      </c>
      <c r="G12" s="129"/>
    </row>
    <row r="13" spans="1:13" x14ac:dyDescent="0.2">
      <c r="A13" s="6"/>
      <c r="B13" s="7"/>
      <c r="C13" s="7"/>
      <c r="D13" s="128"/>
      <c r="E13" s="128"/>
      <c r="F13" s="9" t="s">
        <v>26</v>
      </c>
      <c r="G13" s="9" t="s">
        <v>27</v>
      </c>
    </row>
    <row r="14" spans="1:13" ht="14.25" customHeight="1" x14ac:dyDescent="0.2">
      <c r="A14" s="7"/>
      <c r="B14" s="7"/>
      <c r="C14" s="7"/>
      <c r="D14" s="47">
        <v>9</v>
      </c>
      <c r="E14" s="10">
        <v>43008</v>
      </c>
      <c r="F14" s="10">
        <v>42979</v>
      </c>
      <c r="G14" s="10">
        <v>43008</v>
      </c>
    </row>
    <row r="15" spans="1:13" ht="15" customHeight="1" x14ac:dyDescent="0.2">
      <c r="A15" s="7"/>
      <c r="B15" s="7"/>
      <c r="C15" s="130" t="s">
        <v>44</v>
      </c>
      <c r="D15" s="130"/>
      <c r="E15" s="130"/>
      <c r="F15" s="139">
        <f>G39+G45</f>
        <v>9695.2109999999993</v>
      </c>
      <c r="G15" s="139"/>
    </row>
    <row r="16" spans="1:13" ht="12.75" customHeight="1" x14ac:dyDescent="0.2">
      <c r="A16" s="145" t="s">
        <v>39</v>
      </c>
      <c r="B16" s="145"/>
      <c r="C16" s="145"/>
      <c r="D16" s="145" t="s">
        <v>39</v>
      </c>
      <c r="E16" s="145"/>
      <c r="F16" s="145"/>
      <c r="G16" s="145"/>
    </row>
    <row r="17" spans="1:12" ht="11.25" customHeight="1" x14ac:dyDescent="0.2">
      <c r="A17" s="145" t="s">
        <v>40</v>
      </c>
      <c r="B17" s="145"/>
      <c r="C17" s="145"/>
      <c r="D17" s="145"/>
      <c r="E17" s="145"/>
      <c r="F17" s="145"/>
      <c r="G17" s="145"/>
      <c r="H17" s="105"/>
      <c r="I17" s="57"/>
      <c r="J17" s="57"/>
    </row>
    <row r="18" spans="1:12" ht="14.25" customHeight="1" x14ac:dyDescent="0.2">
      <c r="A18" s="145" t="s">
        <v>62</v>
      </c>
      <c r="B18" s="145"/>
      <c r="C18" s="145"/>
      <c r="D18" s="145"/>
      <c r="E18" s="145"/>
      <c r="F18" s="145"/>
      <c r="G18" s="145"/>
      <c r="H18" s="146"/>
      <c r="I18" s="146"/>
      <c r="J18" s="146"/>
    </row>
    <row r="19" spans="1:12" ht="2.25" customHeight="1" x14ac:dyDescent="0.2">
      <c r="A19" s="13"/>
      <c r="B19" s="13"/>
      <c r="C19" s="13"/>
      <c r="D19" s="13"/>
      <c r="E19" s="13"/>
      <c r="F19" s="13"/>
      <c r="G19" s="13"/>
      <c r="H19" s="1"/>
      <c r="I19" s="57"/>
      <c r="J19" s="57"/>
    </row>
    <row r="20" spans="1:12" x14ac:dyDescent="0.2">
      <c r="A20" s="147" t="s">
        <v>14</v>
      </c>
      <c r="B20" s="147"/>
      <c r="C20" s="147"/>
      <c r="D20" s="147"/>
      <c r="E20" s="147"/>
      <c r="F20" s="147"/>
      <c r="G20" s="147"/>
      <c r="H20" s="105"/>
      <c r="I20" s="57"/>
      <c r="J20" s="57"/>
    </row>
    <row r="21" spans="1:12" ht="3.75" customHeight="1" x14ac:dyDescent="0.2">
      <c r="A21" s="7"/>
      <c r="B21" s="7"/>
      <c r="C21" s="7"/>
      <c r="D21" s="7"/>
      <c r="E21" s="7"/>
      <c r="F21" s="7"/>
      <c r="G21" s="7"/>
      <c r="H21" s="2"/>
    </row>
    <row r="22" spans="1:12" ht="6" customHeight="1" thickBot="1" x14ac:dyDescent="0.25">
      <c r="A22" s="7"/>
      <c r="B22" s="7"/>
      <c r="C22" s="7"/>
      <c r="D22" s="7"/>
      <c r="E22" s="7"/>
      <c r="F22" s="7"/>
      <c r="G22" s="7"/>
      <c r="H22" s="2"/>
    </row>
    <row r="23" spans="1:12" s="39" customFormat="1" ht="34.5" thickBot="1" x14ac:dyDescent="0.25">
      <c r="A23" s="51" t="s">
        <v>0</v>
      </c>
      <c r="B23" s="148" t="s">
        <v>1</v>
      </c>
      <c r="C23" s="148"/>
      <c r="D23" s="148"/>
      <c r="E23" s="106" t="s">
        <v>2</v>
      </c>
      <c r="F23" s="106" t="s">
        <v>29</v>
      </c>
      <c r="G23" s="53" t="s">
        <v>3</v>
      </c>
      <c r="I23" s="58"/>
      <c r="J23" s="58"/>
      <c r="K23" s="58"/>
      <c r="L23" s="58"/>
    </row>
    <row r="24" spans="1:12" x14ac:dyDescent="0.2">
      <c r="A24" s="35" t="s">
        <v>28</v>
      </c>
      <c r="B24" s="149" t="s">
        <v>4</v>
      </c>
      <c r="C24" s="149"/>
      <c r="D24" s="150"/>
      <c r="E24" s="15"/>
      <c r="F24" s="15"/>
      <c r="G24" s="12"/>
    </row>
    <row r="25" spans="1:12" ht="12.75" customHeight="1" x14ac:dyDescent="0.2">
      <c r="A25" s="14" t="s">
        <v>6</v>
      </c>
      <c r="B25" s="151" t="s">
        <v>48</v>
      </c>
      <c r="C25" s="151"/>
      <c r="D25" s="152"/>
      <c r="E25" s="16">
        <v>21</v>
      </c>
      <c r="F25" s="48">
        <f>G25/E25</f>
        <v>90.371428571428567</v>
      </c>
      <c r="G25" s="66">
        <v>1897.8</v>
      </c>
      <c r="H25" s="63"/>
      <c r="I25" s="62"/>
      <c r="J25" s="62"/>
    </row>
    <row r="26" spans="1:12" x14ac:dyDescent="0.2">
      <c r="A26" s="14" t="s">
        <v>7</v>
      </c>
      <c r="B26" s="151" t="s">
        <v>73</v>
      </c>
      <c r="C26" s="151"/>
      <c r="D26" s="152"/>
      <c r="E26" s="16">
        <v>12</v>
      </c>
      <c r="F26" s="48">
        <f>G26/E26</f>
        <v>210.01750000000001</v>
      </c>
      <c r="G26" s="66">
        <v>2520.21</v>
      </c>
      <c r="H26" s="63"/>
      <c r="I26" s="62"/>
    </row>
    <row r="27" spans="1:12" s="3" customFormat="1" x14ac:dyDescent="0.2">
      <c r="A27" s="17"/>
      <c r="B27" s="155" t="s">
        <v>5</v>
      </c>
      <c r="C27" s="155"/>
      <c r="D27" s="156"/>
      <c r="E27" s="18"/>
      <c r="F27" s="45"/>
      <c r="G27" s="67">
        <f>SUM(G25:G26)</f>
        <v>4418.01</v>
      </c>
      <c r="I27" s="4"/>
      <c r="J27" s="4"/>
      <c r="K27" s="4"/>
      <c r="L27" s="4"/>
    </row>
    <row r="28" spans="1:12" ht="9" customHeight="1" x14ac:dyDescent="0.2">
      <c r="A28" s="14"/>
      <c r="B28" s="151"/>
      <c r="C28" s="151"/>
      <c r="D28" s="152"/>
      <c r="E28" s="19"/>
      <c r="F28" s="43"/>
      <c r="G28" s="68"/>
    </row>
    <row r="29" spans="1:12" x14ac:dyDescent="0.2">
      <c r="A29" s="14" t="s">
        <v>8</v>
      </c>
      <c r="B29" s="151" t="s">
        <v>9</v>
      </c>
      <c r="C29" s="151"/>
      <c r="D29" s="152"/>
      <c r="E29" s="19"/>
      <c r="F29" s="43"/>
      <c r="G29" s="68"/>
    </row>
    <row r="30" spans="1:12" s="3" customFormat="1" x14ac:dyDescent="0.2">
      <c r="A30" s="17"/>
      <c r="B30" s="155" t="s">
        <v>10</v>
      </c>
      <c r="C30" s="155"/>
      <c r="D30" s="156"/>
      <c r="E30" s="18"/>
      <c r="F30" s="45"/>
      <c r="G30" s="67">
        <f>0</f>
        <v>0</v>
      </c>
      <c r="I30" s="4"/>
      <c r="J30" s="4"/>
      <c r="K30" s="4"/>
      <c r="L30" s="4"/>
    </row>
    <row r="31" spans="1:12" ht="9" customHeight="1" x14ac:dyDescent="0.2">
      <c r="A31" s="14"/>
      <c r="B31" s="151"/>
      <c r="C31" s="151"/>
      <c r="D31" s="152"/>
      <c r="E31" s="19"/>
      <c r="F31" s="43"/>
      <c r="G31" s="68"/>
    </row>
    <row r="32" spans="1:12" x14ac:dyDescent="0.2">
      <c r="A32" s="14" t="s">
        <v>11</v>
      </c>
      <c r="B32" s="151" t="s">
        <v>12</v>
      </c>
      <c r="C32" s="151"/>
      <c r="D32" s="152"/>
      <c r="E32" s="19"/>
      <c r="F32" s="43"/>
      <c r="G32" s="68"/>
    </row>
    <row r="33" spans="1:12" x14ac:dyDescent="0.2">
      <c r="A33" s="14" t="s">
        <v>60</v>
      </c>
      <c r="B33" s="173" t="s">
        <v>77</v>
      </c>
      <c r="C33" s="174"/>
      <c r="D33" s="175"/>
      <c r="E33" s="19">
        <v>1</v>
      </c>
      <c r="F33" s="43">
        <v>220.49</v>
      </c>
      <c r="G33" s="68">
        <f>E33*F33</f>
        <v>220.49</v>
      </c>
    </row>
    <row r="34" spans="1:12" s="3" customFormat="1" x14ac:dyDescent="0.2">
      <c r="A34" s="17"/>
      <c r="B34" s="155" t="s">
        <v>13</v>
      </c>
      <c r="C34" s="155"/>
      <c r="D34" s="156"/>
      <c r="E34" s="18"/>
      <c r="F34" s="45"/>
      <c r="G34" s="67">
        <f>G33</f>
        <v>220.49</v>
      </c>
      <c r="I34" s="4"/>
      <c r="J34" s="4"/>
      <c r="K34" s="4"/>
      <c r="L34" s="4"/>
    </row>
    <row r="35" spans="1:12" ht="9" customHeight="1" x14ac:dyDescent="0.2">
      <c r="A35" s="14"/>
      <c r="B35" s="151"/>
      <c r="C35" s="151"/>
      <c r="D35" s="152"/>
      <c r="E35" s="19"/>
      <c r="F35" s="43"/>
      <c r="G35" s="68"/>
    </row>
    <row r="36" spans="1:12" s="44" customFormat="1" ht="14.25" customHeight="1" x14ac:dyDescent="0.2">
      <c r="A36" s="41" t="s">
        <v>15</v>
      </c>
      <c r="B36" s="153" t="s">
        <v>78</v>
      </c>
      <c r="C36" s="153"/>
      <c r="D36" s="154"/>
      <c r="E36" s="42" t="s">
        <v>21</v>
      </c>
      <c r="F36" s="43"/>
      <c r="G36" s="69">
        <f>1.8*955.9</f>
        <v>1720.62</v>
      </c>
      <c r="I36" s="4"/>
      <c r="J36" s="4"/>
      <c r="K36" s="4"/>
      <c r="L36" s="60"/>
    </row>
    <row r="37" spans="1:12" s="44" customFormat="1" ht="14.25" customHeight="1" x14ac:dyDescent="0.2">
      <c r="A37" s="41" t="s">
        <v>16</v>
      </c>
      <c r="B37" s="153" t="s">
        <v>79</v>
      </c>
      <c r="C37" s="153"/>
      <c r="D37" s="154"/>
      <c r="E37" s="42" t="s">
        <v>21</v>
      </c>
      <c r="F37" s="43"/>
      <c r="G37" s="69">
        <f>2.3* 955.9</f>
        <v>2198.5699999999997</v>
      </c>
      <c r="I37" s="4"/>
      <c r="J37" s="4"/>
      <c r="K37" s="4"/>
      <c r="L37" s="60"/>
    </row>
    <row r="38" spans="1:12" s="44" customFormat="1" x14ac:dyDescent="0.2">
      <c r="A38" s="41" t="s">
        <v>17</v>
      </c>
      <c r="B38" s="153" t="s">
        <v>80</v>
      </c>
      <c r="C38" s="153"/>
      <c r="D38" s="154"/>
      <c r="E38" s="42" t="s">
        <v>21</v>
      </c>
      <c r="F38" s="43"/>
      <c r="G38" s="69">
        <f>1.19*955.9</f>
        <v>1137.521</v>
      </c>
      <c r="I38" s="4"/>
      <c r="J38" s="4"/>
      <c r="K38" s="4"/>
      <c r="L38" s="60"/>
    </row>
    <row r="39" spans="1:12" s="3" customFormat="1" ht="13.5" thickBot="1" x14ac:dyDescent="0.25">
      <c r="A39" s="33"/>
      <c r="B39" s="158" t="s">
        <v>18</v>
      </c>
      <c r="C39" s="158"/>
      <c r="D39" s="159"/>
      <c r="E39" s="23"/>
      <c r="F39" s="23"/>
      <c r="G39" s="34">
        <f>G27+G30+G34+G36+G37+G38</f>
        <v>9695.2109999999993</v>
      </c>
      <c r="H39" s="40"/>
      <c r="I39" s="60"/>
      <c r="J39" s="60"/>
      <c r="K39" s="60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0"/>
      <c r="J40" s="60"/>
      <c r="K40" s="60"/>
    </row>
    <row r="41" spans="1:12" x14ac:dyDescent="0.2">
      <c r="A41" s="20" t="s">
        <v>22</v>
      </c>
      <c r="B41" s="20"/>
      <c r="C41" s="20"/>
      <c r="D41" s="7"/>
      <c r="E41" s="7"/>
      <c r="F41" s="7"/>
      <c r="G41" s="7"/>
      <c r="I41" s="59"/>
      <c r="J41" s="60"/>
      <c r="K41" s="60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38" customFormat="1" ht="32.25" customHeight="1" thickBot="1" x14ac:dyDescent="0.25">
      <c r="A43" s="54" t="s">
        <v>0</v>
      </c>
      <c r="B43" s="160" t="s">
        <v>1</v>
      </c>
      <c r="C43" s="161"/>
      <c r="D43" s="107" t="s">
        <v>42</v>
      </c>
      <c r="E43" s="107" t="s">
        <v>45</v>
      </c>
      <c r="F43" s="107" t="s">
        <v>43</v>
      </c>
      <c r="G43" s="56" t="s">
        <v>19</v>
      </c>
      <c r="I43" s="61"/>
      <c r="J43" s="61"/>
      <c r="K43" s="61"/>
      <c r="L43" s="61"/>
    </row>
    <row r="44" spans="1:12" s="38" customFormat="1" ht="11.25" customHeight="1" thickBot="1" x14ac:dyDescent="0.25">
      <c r="A44" s="81"/>
      <c r="B44" s="179"/>
      <c r="C44" s="180"/>
      <c r="D44" s="113"/>
      <c r="E44" s="114"/>
      <c r="F44" s="115"/>
      <c r="G44" s="116"/>
      <c r="I44" s="61"/>
      <c r="J44" s="61"/>
      <c r="K44" s="61"/>
      <c r="L44" s="61"/>
    </row>
    <row r="45" spans="1:12" s="3" customFormat="1" ht="15.75" customHeight="1" thickBot="1" x14ac:dyDescent="0.25">
      <c r="A45" s="22"/>
      <c r="B45" s="164" t="s">
        <v>20</v>
      </c>
      <c r="C45" s="165"/>
      <c r="D45" s="36"/>
      <c r="E45" s="23"/>
      <c r="F45" s="37">
        <f>F44</f>
        <v>0</v>
      </c>
      <c r="G45" s="34">
        <f>G44</f>
        <v>0</v>
      </c>
      <c r="H45" s="40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11" t="s">
        <v>30</v>
      </c>
      <c r="B49" s="11"/>
      <c r="C49" s="7" t="s">
        <v>50</v>
      </c>
      <c r="D49" s="24"/>
      <c r="E49" s="24"/>
      <c r="F49" s="7"/>
      <c r="G49" s="7" t="s">
        <v>51</v>
      </c>
      <c r="H49" s="4"/>
    </row>
    <row r="50" spans="1:13" s="4" customFormat="1" x14ac:dyDescent="0.2">
      <c r="A50" s="7"/>
      <c r="B50" s="7" t="s">
        <v>31</v>
      </c>
      <c r="C50" s="7"/>
      <c r="D50" s="7"/>
      <c r="E50" s="25"/>
      <c r="F50" s="25"/>
      <c r="G50" s="7"/>
      <c r="H50"/>
      <c r="M50"/>
    </row>
    <row r="51" spans="1:13" s="4" customFormat="1" ht="13.5" customHeight="1" x14ac:dyDescent="0.2">
      <c r="A51" s="7"/>
      <c r="B51" s="7"/>
      <c r="C51" s="7"/>
      <c r="D51" s="7"/>
      <c r="E51" s="7"/>
      <c r="F51" s="7"/>
      <c r="G51" s="7"/>
      <c r="H51"/>
    </row>
    <row r="52" spans="1:13" s="4" customFormat="1" x14ac:dyDescent="0.2">
      <c r="A52" s="11" t="s">
        <v>41</v>
      </c>
      <c r="B52" s="7"/>
      <c r="C52" s="7" t="s">
        <v>46</v>
      </c>
      <c r="D52" s="24"/>
      <c r="E52" s="24"/>
      <c r="F52" s="25"/>
      <c r="G52" s="46" t="s">
        <v>63</v>
      </c>
      <c r="H52" s="104"/>
    </row>
    <row r="53" spans="1:13" s="4" customFormat="1" ht="11.25" x14ac:dyDescent="0.2">
      <c r="H53" s="50"/>
    </row>
    <row r="54" spans="1:13" s="4" customFormat="1" ht="11.25" x14ac:dyDescent="0.2"/>
    <row r="55" spans="1:13" s="4" customFormat="1" ht="11.25" x14ac:dyDescent="0.2"/>
  </sheetData>
  <mergeCells count="41">
    <mergeCell ref="B27:D27"/>
    <mergeCell ref="B28:D28"/>
    <mergeCell ref="B29:D29"/>
    <mergeCell ref="A20:G20"/>
    <mergeCell ref="B23:D23"/>
    <mergeCell ref="B24:D24"/>
    <mergeCell ref="B25:D25"/>
    <mergeCell ref="B26:D26"/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2:D13"/>
    <mergeCell ref="E12:E13"/>
    <mergeCell ref="F12:G12"/>
    <mergeCell ref="C15:E15"/>
    <mergeCell ref="F15:G15"/>
    <mergeCell ref="A16:G16"/>
    <mergeCell ref="A17:G17"/>
    <mergeCell ref="A18:G18"/>
    <mergeCell ref="B30:D30"/>
    <mergeCell ref="B31:D31"/>
    <mergeCell ref="B39:D39"/>
    <mergeCell ref="B43:C43"/>
    <mergeCell ref="B45:C45"/>
    <mergeCell ref="B34:D34"/>
    <mergeCell ref="B35:D35"/>
    <mergeCell ref="B36:D36"/>
    <mergeCell ref="B37:D37"/>
    <mergeCell ref="B38:D38"/>
    <mergeCell ref="B44:C44"/>
    <mergeCell ref="B33:D33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свод17</vt:lpstr>
      <vt:lpstr>Итого за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Татьяна</dc:creator>
  <cp:lastModifiedBy>Инженер</cp:lastModifiedBy>
  <cp:lastPrinted>2015-04-08T08:53:51Z</cp:lastPrinted>
  <dcterms:created xsi:type="dcterms:W3CDTF">2011-05-16T05:20:26Z</dcterms:created>
  <dcterms:modified xsi:type="dcterms:W3CDTF">2018-02-20T05:13:58Z</dcterms:modified>
</cp:coreProperties>
</file>