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5480" windowHeight="11325" tabRatio="728" firstSheet="1" activeTab="13"/>
  </bookViews>
  <sheets>
    <sheet name="январь" sheetId="46" r:id="rId1"/>
    <sheet name="февраль" sheetId="45" r:id="rId2"/>
    <sheet name="март" sheetId="44" r:id="rId3"/>
    <sheet name="апрель" sheetId="43" r:id="rId4"/>
    <sheet name="май" sheetId="42" r:id="rId5"/>
    <sheet name="июнь" sheetId="41" r:id="rId6"/>
    <sheet name="июль" sheetId="40" r:id="rId7"/>
    <sheet name="август" sheetId="28" r:id="rId8"/>
    <sheet name="сентябрь" sheetId="34" r:id="rId9"/>
    <sheet name="октябрь" sheetId="35" r:id="rId10"/>
    <sheet name="ноябрь" sheetId="36" r:id="rId11"/>
    <sheet name="декабрь" sheetId="37" r:id="rId12"/>
    <sheet name="свод17" sheetId="39" r:id="rId13"/>
    <sheet name="Итого за 2017" sheetId="47" r:id="rId14"/>
  </sheets>
  <calcPr calcId="145621"/>
</workbook>
</file>

<file path=xl/calcChain.xml><?xml version="1.0" encoding="utf-8"?>
<calcChain xmlns="http://schemas.openxmlformats.org/spreadsheetml/2006/main">
  <c r="J4" i="47" l="1"/>
  <c r="K4" i="47" s="1"/>
  <c r="G4" i="47"/>
  <c r="F4" i="47"/>
  <c r="G43" i="39"/>
  <c r="G48" i="39" s="1"/>
  <c r="G59" i="39" s="1"/>
  <c r="F14" i="39" s="1"/>
  <c r="E4" i="47"/>
  <c r="C4" i="47"/>
  <c r="B4" i="47"/>
  <c r="I4" i="47"/>
  <c r="H4" i="47"/>
  <c r="G38" i="46"/>
  <c r="H59" i="39"/>
  <c r="H57" i="39"/>
  <c r="H56" i="39"/>
  <c r="H50" i="39"/>
  <c r="H58" i="39"/>
  <c r="G58" i="39"/>
  <c r="G57" i="39"/>
  <c r="G56" i="39"/>
  <c r="G50" i="39"/>
  <c r="H48" i="39"/>
  <c r="G47" i="39"/>
  <c r="G46" i="39"/>
  <c r="G45" i="39"/>
  <c r="G44" i="39"/>
  <c r="H41" i="39"/>
  <c r="G41" i="39"/>
  <c r="G40" i="39"/>
  <c r="F39" i="39"/>
  <c r="G38" i="39"/>
  <c r="G37" i="39"/>
  <c r="G36" i="39"/>
  <c r="G35" i="39"/>
  <c r="G34" i="39"/>
  <c r="G33" i="39"/>
  <c r="G32" i="39"/>
  <c r="G31" i="39"/>
  <c r="H28" i="39"/>
  <c r="F27" i="41"/>
  <c r="G26" i="39"/>
  <c r="E26" i="39"/>
  <c r="G25" i="39"/>
  <c r="E25" i="39"/>
  <c r="G37" i="37"/>
  <c r="G28" i="39" l="1"/>
  <c r="G40" i="36" l="1"/>
  <c r="G39" i="36"/>
  <c r="G32" i="36"/>
  <c r="G31" i="36"/>
  <c r="G31" i="34"/>
  <c r="G35" i="34"/>
  <c r="G30" i="34"/>
  <c r="G33" i="34"/>
  <c r="G34" i="34"/>
  <c r="G35" i="28"/>
  <c r="G34" i="28"/>
  <c r="G33" i="28"/>
  <c r="G32" i="28"/>
  <c r="G31" i="40" l="1"/>
  <c r="G30" i="40"/>
  <c r="G32" i="41"/>
  <c r="G31" i="41"/>
  <c r="G30" i="43"/>
  <c r="G31" i="42"/>
  <c r="G30" i="42"/>
  <c r="G31" i="43"/>
  <c r="G39" i="44"/>
  <c r="G30" i="44"/>
  <c r="G31" i="44" s="1"/>
  <c r="G32" i="45"/>
  <c r="G31" i="45"/>
  <c r="G30" i="45"/>
  <c r="G39" i="45" l="1"/>
  <c r="G37" i="46"/>
  <c r="J5" i="47" l="1"/>
  <c r="G5" i="47"/>
  <c r="F5" i="47"/>
  <c r="E5" i="47"/>
  <c r="D5" i="47"/>
  <c r="C5" i="47"/>
  <c r="B5" i="47"/>
  <c r="I5" i="47"/>
  <c r="H5" i="47"/>
  <c r="K3" i="47"/>
  <c r="K5" i="47" l="1"/>
  <c r="G39" i="41" l="1"/>
  <c r="G38" i="41"/>
  <c r="G37" i="42"/>
  <c r="G36" i="42"/>
  <c r="G36" i="37"/>
  <c r="G35" i="37"/>
  <c r="G36" i="41"/>
  <c r="G35" i="42"/>
  <c r="G34" i="37"/>
  <c r="G38" i="36"/>
  <c r="G37" i="36"/>
  <c r="G36" i="36"/>
  <c r="G36" i="35"/>
  <c r="G35" i="35"/>
  <c r="G34" i="35"/>
  <c r="G39" i="34"/>
  <c r="G38" i="34"/>
  <c r="G37" i="34"/>
  <c r="G41" i="28"/>
  <c r="G40" i="28"/>
  <c r="G37" i="28"/>
  <c r="G38" i="40"/>
  <c r="G37" i="40"/>
  <c r="G35" i="40"/>
  <c r="G37" i="43"/>
  <c r="G36" i="43"/>
  <c r="G35" i="43"/>
  <c r="G38" i="44"/>
  <c r="G37" i="44"/>
  <c r="G35" i="44"/>
  <c r="G38" i="45"/>
  <c r="G37" i="45"/>
  <c r="G36" i="45"/>
  <c r="G36" i="46"/>
  <c r="G35" i="46"/>
  <c r="G34" i="46"/>
  <c r="F30" i="36" l="1"/>
  <c r="I29" i="36"/>
  <c r="G27" i="35" l="1"/>
  <c r="G27" i="40" l="1"/>
  <c r="G28" i="41"/>
  <c r="G27" i="46"/>
  <c r="F14" i="46" s="1"/>
  <c r="H14" i="39" s="1"/>
  <c r="F26" i="46"/>
  <c r="F25" i="46"/>
  <c r="G27" i="45"/>
  <c r="F26" i="45"/>
  <c r="F25" i="45"/>
  <c r="G27" i="44"/>
  <c r="F26" i="44"/>
  <c r="F25" i="44"/>
  <c r="G27" i="43"/>
  <c r="F26" i="43"/>
  <c r="F25" i="43"/>
  <c r="G27" i="42"/>
  <c r="F26" i="42"/>
  <c r="F25" i="42"/>
  <c r="G40" i="41"/>
  <c r="F14" i="41" s="1"/>
  <c r="F26" i="41"/>
  <c r="F25" i="41"/>
  <c r="G39" i="40"/>
  <c r="F14" i="40" s="1"/>
  <c r="F26" i="40"/>
  <c r="F25" i="40"/>
  <c r="G38" i="42" l="1"/>
  <c r="F14" i="42" s="1"/>
  <c r="G38" i="43"/>
  <c r="F14" i="43" s="1"/>
  <c r="F14" i="44"/>
  <c r="G40" i="45"/>
  <c r="F14" i="45" s="1"/>
  <c r="F26" i="39" l="1"/>
  <c r="F25" i="39"/>
  <c r="G27" i="37" l="1"/>
  <c r="G38" i="37" s="1"/>
  <c r="F26" i="37"/>
  <c r="F25" i="37"/>
  <c r="G27" i="36"/>
  <c r="F26" i="36"/>
  <c r="F25" i="36"/>
  <c r="G38" i="35"/>
  <c r="F26" i="35"/>
  <c r="F25" i="35"/>
  <c r="G27" i="34"/>
  <c r="G40" i="34" s="1"/>
  <c r="F14" i="34" s="1"/>
  <c r="F26" i="34"/>
  <c r="F25" i="34"/>
  <c r="F14" i="36" l="1"/>
  <c r="F14" i="37"/>
  <c r="F14" i="35"/>
  <c r="G27" i="28" l="1"/>
  <c r="F26" i="28"/>
  <c r="F25" i="28"/>
  <c r="G42" i="28" l="1"/>
  <c r="F14" i="28" s="1"/>
</calcChain>
</file>

<file path=xl/sharedStrings.xml><?xml version="1.0" encoding="utf-8"?>
<sst xmlns="http://schemas.openxmlformats.org/spreadsheetml/2006/main" count="925" uniqueCount="117">
  <si>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</si>
  <si>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</si>
  <si>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</si>
  <si>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</si>
  <si>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</si>
  <si>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</si>
  <si>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</si>
  <si>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</si>
  <si>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</si>
  <si>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</si>
  <si>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</si>
  <si>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</si>
  <si>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</si>
  <si>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</si>
  <si>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</si>
  <si>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</si>
  <si>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ВСЕГО:</t>
  </si>
  <si>
    <t>постоянно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</si>
  <si>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</si>
  <si>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</si>
  <si>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</si>
  <si>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</si>
  <si>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</si>
  <si>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</si>
  <si>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</si>
  <si>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</si>
  <si>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</si>
  <si>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</si>
  <si>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</si>
  <si>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</si>
  <si>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</si>
  <si>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</si>
  <si>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</si>
  <si>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</si>
  <si>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</si>
  <si>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</si>
  <si>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</si>
  <si>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Стоимость работ по акту, руб.:</t>
  </si>
  <si>
    <t>МУП "УК ЖКХ", 652740, г.Калтан, пр-кт.Мира, д. 65а, тел. (38472) 3-02-60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</si>
  <si>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</si>
  <si>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</si>
  <si>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</si>
  <si>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</si>
  <si>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</si>
  <si>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</si>
  <si>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</si>
  <si>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</si>
  <si>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</si>
  <si>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</si>
  <si>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>1.2</t>
  </si>
  <si>
    <t xml:space="preserve">Уборка дворовой территори   </t>
  </si>
  <si>
    <t xml:space="preserve"> Мытьё лестничных площадок, маршей , коридоров.</t>
  </si>
  <si>
    <t>2.1</t>
  </si>
  <si>
    <t>1.1</t>
  </si>
  <si>
    <t>7</t>
  </si>
  <si>
    <t>по заявке</t>
  </si>
  <si>
    <t>11/15</t>
  </si>
  <si>
    <t>Представитель совета МКД</t>
  </si>
  <si>
    <t>по адресу: ул.Дзержинского, 15</t>
  </si>
  <si>
    <t>МКД № 15 по ул.Дзержинского, общ.пл.879,1 м кв.</t>
  </si>
  <si>
    <t>Содержание земельного участка</t>
  </si>
  <si>
    <t>Содержание общего имущества</t>
  </si>
  <si>
    <t>Обеспечение устранения аварий</t>
  </si>
  <si>
    <t>Услуги по управлению</t>
  </si>
  <si>
    <t>Вывоз бытовых отходов</t>
  </si>
  <si>
    <t>Итого</t>
  </si>
  <si>
    <t>Тариф, руб</t>
  </si>
  <si>
    <t>Выполнено работ на сумму, руб</t>
  </si>
  <si>
    <t>Стрижка газона</t>
  </si>
  <si>
    <t>1.3</t>
  </si>
  <si>
    <t>3.1</t>
  </si>
  <si>
    <t>2.2</t>
  </si>
  <si>
    <t>3.2</t>
  </si>
  <si>
    <t>Аварийно-диспетчерское обслуживание (1,8руб/м2 х 875,3м2)</t>
  </si>
  <si>
    <t>Услуга управления компании и начисления (2,3руб/м2 х875,3м2)</t>
  </si>
  <si>
    <t>Вывоз ТБО (1,19 руб/м2 х 875,3 м2)</t>
  </si>
  <si>
    <t>Дератизация и дезинсекция</t>
  </si>
  <si>
    <t>Содержание и ремонт конструктивных элементов</t>
  </si>
  <si>
    <t>Содержание и ремонт систем инженерно-технического обеспечения</t>
  </si>
  <si>
    <t>Содержание и ремонт систем дымоудаления</t>
  </si>
  <si>
    <t>план</t>
  </si>
  <si>
    <t>графа №</t>
  </si>
  <si>
    <t>Механизированная очистка дворовой территории от снега                                     (0,5+0,35маш/час*1150руб)</t>
  </si>
  <si>
    <t>Механизированная очистка дворовой территории от снега                                     (1,35маш/час*1150руб)</t>
  </si>
  <si>
    <t>Очистка кровли от снега</t>
  </si>
  <si>
    <t>Смена пружины (2,3 под),ремонт дверного блока (1 под)</t>
  </si>
  <si>
    <t>Устранение протечки кровли</t>
  </si>
  <si>
    <t>Очистка кровли от снега (навес), наледи</t>
  </si>
  <si>
    <t>Ремонт кровли</t>
  </si>
  <si>
    <t>Ремонт двери (2 под)</t>
  </si>
  <si>
    <t>Прочистка сети водоотведения (кв.7)</t>
  </si>
  <si>
    <t>Устранение протечки кровли (над подъездом)</t>
  </si>
  <si>
    <t>Ремонт кровли, ремонт порога (1 подъезд)</t>
  </si>
  <si>
    <t>Смена ламп (1,3 под)</t>
  </si>
  <si>
    <t>Ремонт выключателя (1под)</t>
  </si>
  <si>
    <t>Обследование по утечке ХВС(кв.6)</t>
  </si>
  <si>
    <t>Устранение протечки кровли (над кв.12)</t>
  </si>
  <si>
    <t>3.3</t>
  </si>
  <si>
    <t>Устранение утечки на трубопроводе ГВС (2 подъезд)</t>
  </si>
  <si>
    <t>Прочистка дымохода (кв.5)</t>
  </si>
  <si>
    <t>Развоздушивание системы отопления</t>
  </si>
  <si>
    <t>Ремонт входной двери (1,2 под)</t>
  </si>
  <si>
    <t>Механизированная очистка дворовой территории</t>
  </si>
  <si>
    <t>Очистка кровли от наледи, скалывание сосулек</t>
  </si>
  <si>
    <t>Ремонт входного дверного блока</t>
  </si>
  <si>
    <t>Механизированная очистка дворовой территории от снега                                     (0,4) маш/час*1150руб)</t>
  </si>
  <si>
    <t>Механизированная очистка дворовой территории от снега                                     (0,5 маш/час*1150руб)</t>
  </si>
  <si>
    <t>2.3</t>
  </si>
  <si>
    <t>2.4</t>
  </si>
  <si>
    <t>2.5</t>
  </si>
  <si>
    <t>2.6</t>
  </si>
  <si>
    <t>2.7</t>
  </si>
  <si>
    <t>2.8</t>
  </si>
  <si>
    <t>2.9</t>
  </si>
  <si>
    <t>3.4</t>
  </si>
  <si>
    <t>3.5</t>
  </si>
  <si>
    <t>Механизированная очистка дворовой территории от снега                                     (0,5+0,35+1,35+0,4+0,5 маш/час*1150руб)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</si>
</sst>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4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49" fontId="6" fillId="0" borderId="3" xfId="0" applyNumberFormat="1" applyFont="1" applyBorder="1" applyAlignment="1">
      <alignment horizontal="right"/>
    </xf>
    <xf numFmtId="0" fontId="6" fillId="0" borderId="1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5" xfId="0" applyFont="1" applyBorder="1" applyAlignment="1">
      <alignment wrapText="1"/>
    </xf>
    <xf numFmtId="49" fontId="6" fillId="0" borderId="6" xfId="0" applyNumberFormat="1" applyFont="1" applyBorder="1" applyAlignment="1">
      <alignment horizontal="right"/>
    </xf>
    <xf numFmtId="4" fontId="6" fillId="0" borderId="9" xfId="0" applyNumberFormat="1" applyFont="1" applyBorder="1"/>
    <xf numFmtId="49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 wrapText="1"/>
    </xf>
    <xf numFmtId="4" fontId="2" fillId="0" borderId="0" xfId="0" applyNumberFormat="1" applyFont="1"/>
    <xf numFmtId="49" fontId="5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4" fontId="1" fillId="0" borderId="0" xfId="0" applyNumberFormat="1" applyFont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2" fontId="6" fillId="0" borderId="14" xfId="0" applyNumberFormat="1" applyFont="1" applyBorder="1"/>
    <xf numFmtId="2" fontId="5" fillId="0" borderId="14" xfId="0" applyNumberFormat="1" applyFont="1" applyBorder="1"/>
    <xf numFmtId="2" fontId="5" fillId="0" borderId="14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5" fillId="0" borderId="14" xfId="0" applyNumberFormat="1" applyFont="1" applyFill="1" applyBorder="1"/>
    <xf numFmtId="4" fontId="0" fillId="0" borderId="0" xfId="0" applyNumberFormat="1"/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" fontId="5" fillId="0" borderId="14" xfId="0" applyNumberFormat="1" applyFont="1" applyFill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2" fontId="3" fillId="0" borderId="0" xfId="0" applyNumberFormat="1" applyFont="1" applyAlignment="1">
      <alignment vertical="center" wrapText="1"/>
    </xf>
    <xf numFmtId="2" fontId="2" fillId="0" borderId="0" xfId="0" applyNumberFormat="1" applyFont="1"/>
    <xf numFmtId="0" fontId="18" fillId="0" borderId="1" xfId="1" applyFont="1" applyBorder="1"/>
    <xf numFmtId="0" fontId="18" fillId="0" borderId="1" xfId="1" applyFont="1" applyBorder="1" applyAlignment="1">
      <alignment horizontal="center" vertical="center" wrapText="1"/>
    </xf>
    <xf numFmtId="0" fontId="17" fillId="0" borderId="0" xfId="1" applyAlignment="1">
      <alignment horizontal="center" vertical="center" wrapText="1"/>
    </xf>
    <xf numFmtId="0" fontId="17" fillId="0" borderId="0" xfId="1"/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4" fontId="19" fillId="0" borderId="1" xfId="1" applyNumberFormat="1" applyFont="1" applyBorder="1" applyAlignment="1">
      <alignment horizontal="center"/>
    </xf>
    <xf numFmtId="4" fontId="18" fillId="0" borderId="1" xfId="1" applyNumberFormat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4" fontId="18" fillId="2" borderId="1" xfId="1" applyNumberFormat="1" applyFont="1" applyFill="1" applyBorder="1" applyAlignment="1">
      <alignment horizontal="center" vertical="center"/>
    </xf>
    <xf numFmtId="4" fontId="19" fillId="2" borderId="1" xfId="1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7" fillId="0" borderId="0" xfId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5" fillId="0" borderId="16" xfId="0" applyFont="1" applyBorder="1" applyAlignment="1"/>
    <xf numFmtId="0" fontId="0" fillId="0" borderId="17" xfId="0" applyBorder="1" applyAlignment="1"/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/>
    <xf numFmtId="0" fontId="0" fillId="0" borderId="8" xfId="0" applyBorder="1" applyAlignment="1"/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10" fillId="0" borderId="1" xfId="0" applyFont="1" applyFill="1" applyBorder="1" applyAlignment="1">
      <alignment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" fontId="5" fillId="0" borderId="18" xfId="0" applyNumberFormat="1" applyFont="1" applyFill="1" applyBorder="1"/>
    <xf numFmtId="0" fontId="5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4" fontId="0" fillId="0" borderId="0" xfId="0" applyNumberFormat="1" applyFill="1"/>
    <xf numFmtId="2" fontId="0" fillId="0" borderId="0" xfId="0" applyNumberFormat="1" applyFill="1"/>
    <xf numFmtId="2" fontId="18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9" workbookViewId="0">
      <selection activeCell="G39" sqref="G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74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74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1</v>
      </c>
      <c r="E13" s="8">
        <v>42766</v>
      </c>
      <c r="F13" s="8">
        <v>42736</v>
      </c>
      <c r="G13" s="8">
        <v>42766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G38</f>
        <v>11385.687</v>
      </c>
      <c r="G14" s="113"/>
    </row>
    <row r="15" spans="1:13" x14ac:dyDescent="0.2">
      <c r="A15" s="6"/>
      <c r="B15" s="6"/>
      <c r="C15" s="71"/>
      <c r="D15" s="71"/>
      <c r="E15" s="71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73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73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72" t="s">
        <v>2</v>
      </c>
      <c r="F23" s="72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17</v>
      </c>
      <c r="F25" s="53">
        <f>G25/E25</f>
        <v>209.14764705882354</v>
      </c>
      <c r="G25" s="54">
        <v>3555.51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11</v>
      </c>
      <c r="F26" s="53">
        <f>G26/E26</f>
        <v>202.03090909090909</v>
      </c>
      <c r="G26" s="54">
        <v>2222.34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5777.85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s="3" customFormat="1" x14ac:dyDescent="0.2">
      <c r="A30" s="14"/>
      <c r="B30" s="110" t="s">
        <v>8</v>
      </c>
      <c r="C30" s="110"/>
      <c r="D30" s="111"/>
      <c r="E30" s="15"/>
      <c r="F30" s="37"/>
      <c r="G30" s="48">
        <v>0</v>
      </c>
      <c r="H30" s="78"/>
      <c r="I30" s="4"/>
      <c r="J30" s="4"/>
      <c r="K30" s="4"/>
      <c r="L30" s="4"/>
    </row>
    <row r="31" spans="1:12" x14ac:dyDescent="0.2">
      <c r="A31" s="12" t="s">
        <v>9</v>
      </c>
      <c r="B31" s="119" t="s">
        <v>10</v>
      </c>
      <c r="C31" s="119"/>
      <c r="D31" s="120"/>
      <c r="E31" s="16"/>
      <c r="F31" s="35"/>
      <c r="G31" s="49"/>
    </row>
    <row r="32" spans="1:12" s="3" customFormat="1" x14ac:dyDescent="0.2">
      <c r="A32" s="14"/>
      <c r="B32" s="110" t="s">
        <v>11</v>
      </c>
      <c r="C32" s="110"/>
      <c r="D32" s="111"/>
      <c r="E32" s="15"/>
      <c r="F32" s="37"/>
      <c r="G32" s="48">
        <v>0</v>
      </c>
      <c r="I32" s="4"/>
      <c r="J32" s="4"/>
      <c r="K32" s="4"/>
      <c r="L32" s="4"/>
    </row>
    <row r="33" spans="1:13" ht="9" customHeight="1" x14ac:dyDescent="0.2">
      <c r="A33" s="12"/>
      <c r="B33" s="119"/>
      <c r="C33" s="119"/>
      <c r="D33" s="120"/>
      <c r="E33" s="16"/>
      <c r="F33" s="35"/>
      <c r="G33" s="49"/>
    </row>
    <row r="34" spans="1:13" s="36" customFormat="1" x14ac:dyDescent="0.2">
      <c r="A34" s="33" t="s">
        <v>13</v>
      </c>
      <c r="B34" s="121" t="s">
        <v>73</v>
      </c>
      <c r="C34" s="121"/>
      <c r="D34" s="122"/>
      <c r="E34" s="34" t="s">
        <v>17</v>
      </c>
      <c r="F34" s="35"/>
      <c r="G34" s="50">
        <f>1.8* 875.3</f>
        <v>1575.54</v>
      </c>
      <c r="I34" s="4"/>
      <c r="J34" s="4"/>
      <c r="K34" s="4"/>
      <c r="L34" s="44"/>
    </row>
    <row r="35" spans="1:13" s="36" customFormat="1" x14ac:dyDescent="0.2">
      <c r="A35" s="33" t="s">
        <v>14</v>
      </c>
      <c r="B35" s="121" t="s">
        <v>74</v>
      </c>
      <c r="C35" s="121"/>
      <c r="D35" s="122"/>
      <c r="E35" s="34" t="s">
        <v>17</v>
      </c>
      <c r="F35" s="35"/>
      <c r="G35" s="50">
        <f>2.3*875.3</f>
        <v>2013.1899999999998</v>
      </c>
      <c r="I35" s="4"/>
      <c r="J35" s="4"/>
      <c r="K35" s="4"/>
      <c r="L35" s="44"/>
    </row>
    <row r="36" spans="1:13" s="36" customFormat="1" x14ac:dyDescent="0.2">
      <c r="A36" s="33" t="s">
        <v>15</v>
      </c>
      <c r="B36" s="121" t="s">
        <v>75</v>
      </c>
      <c r="C36" s="121"/>
      <c r="D36" s="122"/>
      <c r="E36" s="34" t="s">
        <v>17</v>
      </c>
      <c r="F36" s="35"/>
      <c r="G36" s="50">
        <f>1.19* 875.3</f>
        <v>1041.607</v>
      </c>
      <c r="I36" s="4"/>
      <c r="J36" s="4"/>
      <c r="K36" s="4"/>
      <c r="L36" s="44"/>
    </row>
    <row r="37" spans="1:13" s="36" customFormat="1" ht="23.25" customHeight="1" x14ac:dyDescent="0.2">
      <c r="A37" s="33" t="s">
        <v>54</v>
      </c>
      <c r="B37" s="125" t="s">
        <v>82</v>
      </c>
      <c r="C37" s="121"/>
      <c r="D37" s="122"/>
      <c r="E37" s="46" t="s">
        <v>55</v>
      </c>
      <c r="F37" s="35"/>
      <c r="G37" s="60">
        <f>(0.5+0.35)*1150</f>
        <v>977.5</v>
      </c>
      <c r="I37" s="4"/>
      <c r="J37" s="4"/>
      <c r="K37" s="4"/>
      <c r="L37" s="44"/>
    </row>
    <row r="38" spans="1:13" s="3" customFormat="1" ht="13.5" thickBot="1" x14ac:dyDescent="0.25">
      <c r="A38" s="28"/>
      <c r="B38" s="123" t="s">
        <v>16</v>
      </c>
      <c r="C38" s="123"/>
      <c r="D38" s="124"/>
      <c r="E38" s="18"/>
      <c r="F38" s="18"/>
      <c r="G38" s="29">
        <f>G27+G30+G32+G34+G35+G36+G37</f>
        <v>11385.687</v>
      </c>
      <c r="H38" s="32"/>
      <c r="I38" s="44"/>
      <c r="J38" s="44"/>
      <c r="K38" s="44"/>
      <c r="L38" s="4"/>
    </row>
    <row r="39" spans="1:13" x14ac:dyDescent="0.2">
      <c r="A39" s="6"/>
      <c r="B39" s="6"/>
      <c r="C39" s="6"/>
      <c r="D39" s="6"/>
      <c r="E39" s="6"/>
      <c r="F39" s="6"/>
      <c r="G39" s="6"/>
      <c r="H39" s="4"/>
    </row>
    <row r="40" spans="1:13" x14ac:dyDescent="0.2">
      <c r="A40" s="6"/>
      <c r="B40" s="6"/>
      <c r="C40" s="6"/>
      <c r="D40" s="6"/>
      <c r="E40" s="6"/>
      <c r="F40" s="6"/>
      <c r="G40" s="6"/>
      <c r="H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9" t="s">
        <v>25</v>
      </c>
      <c r="B42" s="9"/>
      <c r="C42" s="6" t="s">
        <v>39</v>
      </c>
      <c r="D42" s="19"/>
      <c r="E42" s="19"/>
      <c r="F42" s="6"/>
      <c r="G42" s="6" t="s">
        <v>40</v>
      </c>
      <c r="H42" s="4"/>
    </row>
    <row r="43" spans="1:13" s="4" customFormat="1" x14ac:dyDescent="0.2">
      <c r="A43" s="6"/>
      <c r="B43" s="6" t="s">
        <v>26</v>
      </c>
      <c r="C43" s="6"/>
      <c r="D43" s="6"/>
      <c r="E43" s="20"/>
      <c r="F43" s="20"/>
      <c r="G43" s="6"/>
      <c r="H43"/>
      <c r="M43"/>
    </row>
    <row r="44" spans="1:13" s="4" customFormat="1" ht="13.5" customHeight="1" x14ac:dyDescent="0.2">
      <c r="A44" s="6"/>
      <c r="B44" s="6"/>
      <c r="C44" s="6"/>
      <c r="D44" s="6"/>
      <c r="E44" s="6"/>
      <c r="F44" s="6"/>
      <c r="G44" s="6"/>
      <c r="H44"/>
    </row>
    <row r="45" spans="1:13" s="4" customFormat="1" x14ac:dyDescent="0.2">
      <c r="A45" s="9" t="s">
        <v>36</v>
      </c>
      <c r="B45" s="6"/>
      <c r="C45" s="6" t="s">
        <v>57</v>
      </c>
      <c r="D45" s="19"/>
      <c r="E45" s="19"/>
      <c r="F45" s="20"/>
      <c r="G45" s="66"/>
      <c r="H45" s="71"/>
    </row>
    <row r="46" spans="1:13" s="4" customFormat="1" ht="11.25" x14ac:dyDescent="0.2">
      <c r="H46" s="39"/>
    </row>
    <row r="47" spans="1:13" s="4" customFormat="1" ht="11.25" x14ac:dyDescent="0.2"/>
    <row r="48" spans="1:13" s="4" customFormat="1" ht="11.25" x14ac:dyDescent="0.2"/>
  </sheetData>
  <mergeCells count="37">
    <mergeCell ref="B34:D34"/>
    <mergeCell ref="B35:D35"/>
    <mergeCell ref="B36:D36"/>
    <mergeCell ref="B38:D38"/>
    <mergeCell ref="B28:D28"/>
    <mergeCell ref="B29:D29"/>
    <mergeCell ref="B30:D30"/>
    <mergeCell ref="B31:D31"/>
    <mergeCell ref="B32:D32"/>
    <mergeCell ref="B33:D33"/>
    <mergeCell ref="B37:D37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K43" sqref="K4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63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63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10</v>
      </c>
      <c r="E13" s="8">
        <v>43039</v>
      </c>
      <c r="F13" s="8">
        <v>43009</v>
      </c>
      <c r="G13" s="8">
        <v>43039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G38</f>
        <v>10543.637000000001</v>
      </c>
      <c r="G14" s="113"/>
    </row>
    <row r="15" spans="1:13" x14ac:dyDescent="0.2">
      <c r="A15" s="6"/>
      <c r="B15" s="6"/>
      <c r="C15" s="64"/>
      <c r="D15" s="64"/>
      <c r="E15" s="64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62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62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61" t="s">
        <v>2</v>
      </c>
      <c r="F23" s="61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22</v>
      </c>
      <c r="F25" s="53">
        <f>G25/E25</f>
        <v>136.06090909090909</v>
      </c>
      <c r="G25" s="54">
        <v>2993.34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15</v>
      </c>
      <c r="F26" s="53">
        <f>G26/E26</f>
        <v>194.66400000000002</v>
      </c>
      <c r="G26" s="54">
        <v>2919.96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5913.3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s="3" customFormat="1" x14ac:dyDescent="0.2">
      <c r="A30" s="14"/>
      <c r="B30" s="110" t="s">
        <v>8</v>
      </c>
      <c r="C30" s="110"/>
      <c r="D30" s="111"/>
      <c r="E30" s="15"/>
      <c r="F30" s="37"/>
      <c r="G30" s="48">
        <v>0</v>
      </c>
      <c r="I30" s="76"/>
      <c r="J30" s="4"/>
      <c r="K30" s="4"/>
      <c r="L30" s="4"/>
    </row>
    <row r="31" spans="1:12" x14ac:dyDescent="0.2">
      <c r="A31" s="12" t="s">
        <v>9</v>
      </c>
      <c r="B31" s="119" t="s">
        <v>10</v>
      </c>
      <c r="C31" s="119"/>
      <c r="D31" s="120"/>
      <c r="E31" s="16"/>
      <c r="F31" s="35"/>
      <c r="G31" s="49"/>
    </row>
    <row r="32" spans="1:12" s="3" customFormat="1" x14ac:dyDescent="0.2">
      <c r="A32" s="14"/>
      <c r="B32" s="110" t="s">
        <v>11</v>
      </c>
      <c r="C32" s="110"/>
      <c r="D32" s="111"/>
      <c r="E32" s="15"/>
      <c r="F32" s="37"/>
      <c r="G32" s="48">
        <v>0</v>
      </c>
      <c r="I32" s="4"/>
      <c r="J32" s="4"/>
      <c r="K32" s="4"/>
      <c r="L32" s="4"/>
    </row>
    <row r="33" spans="1:13" ht="9" customHeight="1" x14ac:dyDescent="0.2">
      <c r="A33" s="12"/>
      <c r="B33" s="119"/>
      <c r="C33" s="119"/>
      <c r="D33" s="120"/>
      <c r="E33" s="16"/>
      <c r="F33" s="35"/>
      <c r="G33" s="49"/>
    </row>
    <row r="34" spans="1:13" s="36" customFormat="1" x14ac:dyDescent="0.2">
      <c r="A34" s="33" t="s">
        <v>13</v>
      </c>
      <c r="B34" s="121" t="s">
        <v>73</v>
      </c>
      <c r="C34" s="121"/>
      <c r="D34" s="122"/>
      <c r="E34" s="34" t="s">
        <v>17</v>
      </c>
      <c r="F34" s="35"/>
      <c r="G34" s="50">
        <f>1.8* 875.3</f>
        <v>1575.54</v>
      </c>
      <c r="I34" s="4"/>
      <c r="J34" s="4"/>
      <c r="K34" s="4"/>
      <c r="L34" s="44"/>
    </row>
    <row r="35" spans="1:13" s="36" customFormat="1" x14ac:dyDescent="0.2">
      <c r="A35" s="33" t="s">
        <v>14</v>
      </c>
      <c r="B35" s="121" t="s">
        <v>74</v>
      </c>
      <c r="C35" s="121"/>
      <c r="D35" s="122"/>
      <c r="E35" s="34" t="s">
        <v>17</v>
      </c>
      <c r="F35" s="35"/>
      <c r="G35" s="50">
        <f>2.3*875.3</f>
        <v>2013.1899999999998</v>
      </c>
      <c r="I35" s="4"/>
      <c r="J35" s="4"/>
      <c r="K35" s="4"/>
      <c r="L35" s="44"/>
    </row>
    <row r="36" spans="1:13" s="36" customFormat="1" x14ac:dyDescent="0.2">
      <c r="A36" s="33" t="s">
        <v>15</v>
      </c>
      <c r="B36" s="121" t="s">
        <v>75</v>
      </c>
      <c r="C36" s="121"/>
      <c r="D36" s="122"/>
      <c r="E36" s="34" t="s">
        <v>17</v>
      </c>
      <c r="F36" s="35"/>
      <c r="G36" s="50">
        <f>1.19* 875.3</f>
        <v>1041.607</v>
      </c>
      <c r="I36" s="4"/>
      <c r="J36" s="4"/>
      <c r="K36" s="4"/>
      <c r="L36" s="44"/>
    </row>
    <row r="37" spans="1:13" s="36" customFormat="1" ht="12.75" customHeight="1" x14ac:dyDescent="0.2">
      <c r="A37" s="33" t="s">
        <v>54</v>
      </c>
      <c r="B37" s="125" t="s">
        <v>102</v>
      </c>
      <c r="C37" s="121"/>
      <c r="D37" s="122"/>
      <c r="E37" s="46" t="s">
        <v>55</v>
      </c>
      <c r="F37" s="35"/>
      <c r="G37" s="60"/>
      <c r="I37" s="4"/>
      <c r="J37" s="4"/>
      <c r="K37" s="4"/>
      <c r="L37" s="44"/>
    </row>
    <row r="38" spans="1:13" s="3" customFormat="1" ht="13.5" thickBot="1" x14ac:dyDescent="0.25">
      <c r="A38" s="28"/>
      <c r="B38" s="123" t="s">
        <v>16</v>
      </c>
      <c r="C38" s="123"/>
      <c r="D38" s="124"/>
      <c r="E38" s="18"/>
      <c r="F38" s="18"/>
      <c r="G38" s="29">
        <f>G27+G30+G32+G34+G35+G36+G37</f>
        <v>10543.637000000001</v>
      </c>
      <c r="H38" s="32"/>
      <c r="I38" s="44"/>
      <c r="J38" s="44"/>
      <c r="K38" s="44"/>
      <c r="L38" s="4"/>
    </row>
    <row r="39" spans="1:13" x14ac:dyDescent="0.2">
      <c r="A39" s="6"/>
      <c r="B39" s="6"/>
      <c r="C39" s="6"/>
      <c r="D39" s="6"/>
      <c r="E39" s="6"/>
      <c r="F39" s="6"/>
      <c r="G39" s="6"/>
      <c r="H39" s="4"/>
    </row>
    <row r="40" spans="1:13" x14ac:dyDescent="0.2">
      <c r="A40" s="6"/>
      <c r="B40" s="6"/>
      <c r="C40" s="6"/>
      <c r="D40" s="6"/>
      <c r="E40" s="6"/>
      <c r="F40" s="6"/>
      <c r="G40" s="6"/>
      <c r="H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9" t="s">
        <v>25</v>
      </c>
      <c r="B42" s="9"/>
      <c r="C42" s="6" t="s">
        <v>39</v>
      </c>
      <c r="D42" s="19"/>
      <c r="E42" s="19"/>
      <c r="F42" s="6"/>
      <c r="G42" s="6" t="s">
        <v>40</v>
      </c>
      <c r="H42" s="4"/>
    </row>
    <row r="43" spans="1:13" s="4" customFormat="1" x14ac:dyDescent="0.2">
      <c r="A43" s="6"/>
      <c r="B43" s="6" t="s">
        <v>26</v>
      </c>
      <c r="C43" s="6"/>
      <c r="D43" s="6"/>
      <c r="E43" s="20"/>
      <c r="F43" s="20"/>
      <c r="G43" s="6"/>
      <c r="H43"/>
      <c r="M43"/>
    </row>
    <row r="44" spans="1:13" s="4" customFormat="1" ht="13.5" customHeight="1" x14ac:dyDescent="0.2">
      <c r="A44" s="6"/>
      <c r="B44" s="6"/>
      <c r="C44" s="6"/>
      <c r="D44" s="6"/>
      <c r="E44" s="6"/>
      <c r="F44" s="6"/>
      <c r="G44" s="6"/>
      <c r="H44"/>
    </row>
    <row r="45" spans="1:13" s="4" customFormat="1" x14ac:dyDescent="0.2">
      <c r="A45" s="9" t="s">
        <v>36</v>
      </c>
      <c r="B45" s="6"/>
      <c r="C45" s="6" t="s">
        <v>57</v>
      </c>
      <c r="D45" s="19"/>
      <c r="E45" s="19"/>
      <c r="F45" s="20"/>
      <c r="G45" s="66"/>
      <c r="H45" s="64"/>
    </row>
    <row r="46" spans="1:13" s="4" customFormat="1" ht="11.25" x14ac:dyDescent="0.2">
      <c r="H46" s="39"/>
    </row>
    <row r="47" spans="1:13" s="4" customFormat="1" ht="11.25" x14ac:dyDescent="0.2"/>
    <row r="48" spans="1:13" s="4" customFormat="1" ht="11.25" x14ac:dyDescent="0.2"/>
  </sheetData>
  <mergeCells count="37">
    <mergeCell ref="B34:D34"/>
    <mergeCell ref="B35:D35"/>
    <mergeCell ref="B36:D36"/>
    <mergeCell ref="B38:D38"/>
    <mergeCell ref="B33:D33"/>
    <mergeCell ref="B37:D37"/>
    <mergeCell ref="B28:D28"/>
    <mergeCell ref="B29:D29"/>
    <mergeCell ref="B30:D30"/>
    <mergeCell ref="B31:D31"/>
    <mergeCell ref="B32:D32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workbookViewId="0">
      <selection activeCell="B39" sqref="B39:D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63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63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11</v>
      </c>
      <c r="E13" s="8">
        <v>43069</v>
      </c>
      <c r="F13" s="8">
        <v>43040</v>
      </c>
      <c r="G13" s="8">
        <v>43069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G40</f>
        <v>12108.997000000001</v>
      </c>
      <c r="G14" s="113"/>
    </row>
    <row r="15" spans="1:13" x14ac:dyDescent="0.2">
      <c r="A15" s="6"/>
      <c r="B15" s="6"/>
      <c r="C15" s="64"/>
      <c r="D15" s="64"/>
      <c r="E15" s="64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62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62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61" t="s">
        <v>2</v>
      </c>
      <c r="F23" s="61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19</v>
      </c>
      <c r="F25" s="53">
        <f>G25/E25</f>
        <v>171.82473684210527</v>
      </c>
      <c r="G25" s="54">
        <v>3264.67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12</v>
      </c>
      <c r="F26" s="53">
        <f>G26/E26</f>
        <v>199.97916666666666</v>
      </c>
      <c r="G26" s="54">
        <v>2399.75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5664.42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  <c r="I29" s="76">
        <f>G27+G30</f>
        <v>6901.66</v>
      </c>
    </row>
    <row r="30" spans="1:12" x14ac:dyDescent="0.2">
      <c r="A30" s="12" t="s">
        <v>52</v>
      </c>
      <c r="B30" s="132" t="s">
        <v>103</v>
      </c>
      <c r="C30" s="133"/>
      <c r="D30" s="134"/>
      <c r="E30" s="16">
        <v>2</v>
      </c>
      <c r="F30" s="53">
        <f>G30/E30</f>
        <v>618.62</v>
      </c>
      <c r="G30" s="49">
        <v>1237.24</v>
      </c>
    </row>
    <row r="31" spans="1:12" x14ac:dyDescent="0.2">
      <c r="A31" s="12" t="s">
        <v>52</v>
      </c>
      <c r="B31" s="132" t="s">
        <v>104</v>
      </c>
      <c r="C31" s="133"/>
      <c r="D31" s="134"/>
      <c r="E31" s="16">
        <v>1</v>
      </c>
      <c r="F31" s="35">
        <v>117</v>
      </c>
      <c r="G31" s="49">
        <f>E31*F31</f>
        <v>117</v>
      </c>
    </row>
    <row r="32" spans="1:12" s="3" customFormat="1" x14ac:dyDescent="0.2">
      <c r="A32" s="14"/>
      <c r="B32" s="110" t="s">
        <v>8</v>
      </c>
      <c r="C32" s="110"/>
      <c r="D32" s="111"/>
      <c r="E32" s="15"/>
      <c r="F32" s="37"/>
      <c r="G32" s="48">
        <f>G30+G31</f>
        <v>1354.24</v>
      </c>
      <c r="I32" s="4"/>
      <c r="J32" s="4"/>
      <c r="K32" s="4"/>
      <c r="L32" s="4"/>
    </row>
    <row r="33" spans="1:13" x14ac:dyDescent="0.2">
      <c r="A33" s="12" t="s">
        <v>9</v>
      </c>
      <c r="B33" s="119" t="s">
        <v>10</v>
      </c>
      <c r="C33" s="119"/>
      <c r="D33" s="120"/>
      <c r="E33" s="16"/>
      <c r="F33" s="35"/>
      <c r="G33" s="49"/>
    </row>
    <row r="34" spans="1:13" s="3" customFormat="1" x14ac:dyDescent="0.2">
      <c r="A34" s="14"/>
      <c r="B34" s="110" t="s">
        <v>11</v>
      </c>
      <c r="C34" s="110"/>
      <c r="D34" s="111"/>
      <c r="E34" s="15"/>
      <c r="F34" s="37"/>
      <c r="G34" s="48">
        <v>0</v>
      </c>
      <c r="I34" s="4"/>
      <c r="J34" s="4"/>
      <c r="K34" s="4"/>
      <c r="L34" s="4"/>
    </row>
    <row r="35" spans="1:13" ht="9" customHeight="1" x14ac:dyDescent="0.2">
      <c r="A35" s="12"/>
      <c r="B35" s="119"/>
      <c r="C35" s="119"/>
      <c r="D35" s="120"/>
      <c r="E35" s="16"/>
      <c r="F35" s="35"/>
      <c r="G35" s="49"/>
    </row>
    <row r="36" spans="1:13" s="36" customFormat="1" x14ac:dyDescent="0.2">
      <c r="A36" s="33" t="s">
        <v>13</v>
      </c>
      <c r="B36" s="121" t="s">
        <v>73</v>
      </c>
      <c r="C36" s="121"/>
      <c r="D36" s="122"/>
      <c r="E36" s="34" t="s">
        <v>17</v>
      </c>
      <c r="F36" s="35"/>
      <c r="G36" s="50">
        <f>1.8* 875.3</f>
        <v>1575.54</v>
      </c>
      <c r="I36" s="4"/>
      <c r="J36" s="4"/>
      <c r="K36" s="4"/>
      <c r="L36" s="44"/>
    </row>
    <row r="37" spans="1:13" s="36" customFormat="1" x14ac:dyDescent="0.2">
      <c r="A37" s="33" t="s">
        <v>14</v>
      </c>
      <c r="B37" s="121" t="s">
        <v>74</v>
      </c>
      <c r="C37" s="121"/>
      <c r="D37" s="122"/>
      <c r="E37" s="34" t="s">
        <v>17</v>
      </c>
      <c r="F37" s="35"/>
      <c r="G37" s="50">
        <f>2.3*875.3</f>
        <v>2013.1899999999998</v>
      </c>
      <c r="I37" s="4"/>
      <c r="J37" s="4"/>
      <c r="K37" s="4"/>
      <c r="L37" s="44"/>
    </row>
    <row r="38" spans="1:13" s="36" customFormat="1" x14ac:dyDescent="0.2">
      <c r="A38" s="33" t="s">
        <v>15</v>
      </c>
      <c r="B38" s="121" t="s">
        <v>75</v>
      </c>
      <c r="C38" s="121"/>
      <c r="D38" s="122"/>
      <c r="E38" s="34" t="s">
        <v>17</v>
      </c>
      <c r="F38" s="35"/>
      <c r="G38" s="50">
        <f>1.19* 875.3</f>
        <v>1041.607</v>
      </c>
      <c r="I38" s="4"/>
      <c r="J38" s="4"/>
      <c r="K38" s="4"/>
      <c r="L38" s="44"/>
    </row>
    <row r="39" spans="1:13" s="36" customFormat="1" ht="23.25" customHeight="1" x14ac:dyDescent="0.2">
      <c r="A39" s="33" t="s">
        <v>54</v>
      </c>
      <c r="B39" s="125" t="s">
        <v>105</v>
      </c>
      <c r="C39" s="121"/>
      <c r="D39" s="122"/>
      <c r="E39" s="46" t="s">
        <v>55</v>
      </c>
      <c r="F39" s="35"/>
      <c r="G39" s="60">
        <f>(0.4)*1150</f>
        <v>460</v>
      </c>
      <c r="I39" s="4"/>
      <c r="J39" s="4"/>
      <c r="K39" s="4"/>
      <c r="L39" s="44"/>
    </row>
    <row r="40" spans="1:13" s="3" customFormat="1" ht="13.5" thickBot="1" x14ac:dyDescent="0.25">
      <c r="A40" s="28"/>
      <c r="B40" s="123" t="s">
        <v>16</v>
      </c>
      <c r="C40" s="123"/>
      <c r="D40" s="124"/>
      <c r="E40" s="18"/>
      <c r="F40" s="18"/>
      <c r="G40" s="29">
        <f>G27+G32+G34+G36+G37+G38+G39</f>
        <v>12108.997000000001</v>
      </c>
      <c r="H40" s="32"/>
      <c r="I40" s="44"/>
      <c r="J40" s="44"/>
      <c r="K40" s="44"/>
      <c r="L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6"/>
      <c r="B42" s="6"/>
      <c r="C42" s="6"/>
      <c r="D42" s="6"/>
      <c r="E42" s="6"/>
      <c r="F42" s="6"/>
      <c r="G42" s="6"/>
      <c r="H42" s="4"/>
    </row>
    <row r="43" spans="1:13" x14ac:dyDescent="0.2">
      <c r="A43" s="6"/>
      <c r="B43" s="6"/>
      <c r="C43" s="6"/>
      <c r="D43" s="6"/>
      <c r="E43" s="6"/>
      <c r="F43" s="6"/>
      <c r="G43" s="6"/>
      <c r="H43" s="4"/>
    </row>
    <row r="44" spans="1:13" x14ac:dyDescent="0.2">
      <c r="A44" s="9" t="s">
        <v>25</v>
      </c>
      <c r="B44" s="9"/>
      <c r="C44" s="6" t="s">
        <v>39</v>
      </c>
      <c r="D44" s="19"/>
      <c r="E44" s="19"/>
      <c r="F44" s="6"/>
      <c r="G44" s="6" t="s">
        <v>40</v>
      </c>
      <c r="H44" s="4"/>
    </row>
    <row r="45" spans="1:13" s="4" customFormat="1" x14ac:dyDescent="0.2">
      <c r="A45" s="6"/>
      <c r="B45" s="6" t="s">
        <v>26</v>
      </c>
      <c r="C45" s="6"/>
      <c r="D45" s="6"/>
      <c r="E45" s="20"/>
      <c r="F45" s="20"/>
      <c r="G45" s="6"/>
      <c r="H45"/>
      <c r="M45"/>
    </row>
    <row r="46" spans="1:13" s="4" customFormat="1" ht="13.5" customHeight="1" x14ac:dyDescent="0.2">
      <c r="A46" s="6"/>
      <c r="B46" s="6"/>
      <c r="C46" s="6"/>
      <c r="D46" s="6"/>
      <c r="E46" s="6"/>
      <c r="F46" s="6"/>
      <c r="G46" s="6"/>
      <c r="H46"/>
    </row>
    <row r="47" spans="1:13" s="4" customFormat="1" x14ac:dyDescent="0.2">
      <c r="A47" s="9" t="s">
        <v>36</v>
      </c>
      <c r="B47" s="6"/>
      <c r="C47" s="6" t="s">
        <v>57</v>
      </c>
      <c r="D47" s="19"/>
      <c r="E47" s="19"/>
      <c r="F47" s="20"/>
      <c r="G47" s="66"/>
      <c r="H47" s="64"/>
    </row>
    <row r="48" spans="1:13" s="4" customFormat="1" ht="11.25" x14ac:dyDescent="0.2">
      <c r="H48" s="39"/>
    </row>
    <row r="49" s="4" customFormat="1" ht="11.25" x14ac:dyDescent="0.2"/>
    <row r="50" s="4" customFormat="1" ht="11.25" x14ac:dyDescent="0.2"/>
  </sheetData>
  <mergeCells count="39">
    <mergeCell ref="B35:D35"/>
    <mergeCell ref="B36:D36"/>
    <mergeCell ref="B37:D37"/>
    <mergeCell ref="B38:D38"/>
    <mergeCell ref="B40:D40"/>
    <mergeCell ref="B39:D39"/>
    <mergeCell ref="B28:D28"/>
    <mergeCell ref="B29:D29"/>
    <mergeCell ref="B32:D32"/>
    <mergeCell ref="B33:D33"/>
    <mergeCell ref="B34:D34"/>
    <mergeCell ref="B30:D30"/>
    <mergeCell ref="B31:D31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9" workbookViewId="0">
      <selection activeCell="B37" sqref="B37:D3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63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63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12</v>
      </c>
      <c r="E13" s="8">
        <v>42735</v>
      </c>
      <c r="F13" s="8">
        <v>42705</v>
      </c>
      <c r="G13" s="8">
        <v>42735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G38</f>
        <v>10196.927</v>
      </c>
      <c r="G14" s="113"/>
    </row>
    <row r="15" spans="1:13" x14ac:dyDescent="0.2">
      <c r="A15" s="6"/>
      <c r="B15" s="6"/>
      <c r="C15" s="64"/>
      <c r="D15" s="64"/>
      <c r="E15" s="64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62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62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61" t="s">
        <v>2</v>
      </c>
      <c r="F23" s="61" t="s">
        <v>24</v>
      </c>
      <c r="G23" s="41" t="s">
        <v>3</v>
      </c>
      <c r="H23" s="77"/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20</v>
      </c>
      <c r="F25" s="53">
        <f>G25/E25</f>
        <v>112.21</v>
      </c>
      <c r="G25" s="54">
        <v>2244.1999999999998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14</v>
      </c>
      <c r="F26" s="53">
        <f>G26/E26</f>
        <v>196.24214285714285</v>
      </c>
      <c r="G26" s="54">
        <v>2747.39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4991.59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  <c r="H28" s="75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s="3" customFormat="1" x14ac:dyDescent="0.2">
      <c r="A30" s="14"/>
      <c r="B30" s="110" t="s">
        <v>8</v>
      </c>
      <c r="C30" s="110"/>
      <c r="D30" s="111"/>
      <c r="E30" s="15"/>
      <c r="F30" s="37"/>
      <c r="G30" s="48">
        <v>0</v>
      </c>
      <c r="H30" s="78"/>
      <c r="I30" s="4"/>
      <c r="J30" s="4"/>
      <c r="K30" s="4"/>
      <c r="L30" s="4"/>
    </row>
    <row r="31" spans="1:12" x14ac:dyDescent="0.2">
      <c r="A31" s="12" t="s">
        <v>9</v>
      </c>
      <c r="B31" s="119" t="s">
        <v>10</v>
      </c>
      <c r="C31" s="119"/>
      <c r="D31" s="120"/>
      <c r="E31" s="16"/>
      <c r="F31" s="35"/>
      <c r="G31" s="49"/>
    </row>
    <row r="32" spans="1:12" s="3" customFormat="1" x14ac:dyDescent="0.2">
      <c r="A32" s="14"/>
      <c r="B32" s="110" t="s">
        <v>11</v>
      </c>
      <c r="C32" s="110"/>
      <c r="D32" s="111"/>
      <c r="E32" s="15"/>
      <c r="F32" s="37"/>
      <c r="G32" s="48">
        <v>0</v>
      </c>
      <c r="I32" s="4"/>
      <c r="J32" s="4"/>
      <c r="K32" s="4"/>
      <c r="L32" s="4"/>
    </row>
    <row r="33" spans="1:13" ht="9" customHeight="1" x14ac:dyDescent="0.2">
      <c r="A33" s="12"/>
      <c r="B33" s="119"/>
      <c r="C33" s="119"/>
      <c r="D33" s="120"/>
      <c r="E33" s="16"/>
      <c r="F33" s="35"/>
      <c r="G33" s="49"/>
    </row>
    <row r="34" spans="1:13" s="36" customFormat="1" x14ac:dyDescent="0.2">
      <c r="A34" s="33" t="s">
        <v>13</v>
      </c>
      <c r="B34" s="121" t="s">
        <v>73</v>
      </c>
      <c r="C34" s="121"/>
      <c r="D34" s="122"/>
      <c r="E34" s="34" t="s">
        <v>17</v>
      </c>
      <c r="F34" s="35"/>
      <c r="G34" s="50">
        <f>1.8* 875.3</f>
        <v>1575.54</v>
      </c>
      <c r="I34" s="4"/>
      <c r="J34" s="4"/>
      <c r="K34" s="4"/>
      <c r="L34" s="44"/>
    </row>
    <row r="35" spans="1:13" s="36" customFormat="1" x14ac:dyDescent="0.2">
      <c r="A35" s="33" t="s">
        <v>14</v>
      </c>
      <c r="B35" s="121" t="s">
        <v>74</v>
      </c>
      <c r="C35" s="121"/>
      <c r="D35" s="122"/>
      <c r="E35" s="34" t="s">
        <v>17</v>
      </c>
      <c r="F35" s="35"/>
      <c r="G35" s="50">
        <f>2.3*875.3</f>
        <v>2013.1899999999998</v>
      </c>
      <c r="I35" s="4"/>
      <c r="J35" s="4"/>
      <c r="K35" s="4"/>
      <c r="L35" s="44"/>
    </row>
    <row r="36" spans="1:13" s="36" customFormat="1" x14ac:dyDescent="0.2">
      <c r="A36" s="33" t="s">
        <v>15</v>
      </c>
      <c r="B36" s="121" t="s">
        <v>75</v>
      </c>
      <c r="C36" s="121"/>
      <c r="D36" s="122"/>
      <c r="E36" s="34" t="s">
        <v>17</v>
      </c>
      <c r="F36" s="35"/>
      <c r="G36" s="50">
        <f>1.19* 875.3</f>
        <v>1041.607</v>
      </c>
      <c r="I36" s="4"/>
      <c r="J36" s="4"/>
      <c r="K36" s="4"/>
      <c r="L36" s="44"/>
    </row>
    <row r="37" spans="1:13" s="36" customFormat="1" ht="23.25" customHeight="1" x14ac:dyDescent="0.2">
      <c r="A37" s="33" t="s">
        <v>54</v>
      </c>
      <c r="B37" s="125" t="s">
        <v>106</v>
      </c>
      <c r="C37" s="121"/>
      <c r="D37" s="122"/>
      <c r="E37" s="46" t="s">
        <v>55</v>
      </c>
      <c r="F37" s="35"/>
      <c r="G37" s="60">
        <f>(0.5)*1150</f>
        <v>575</v>
      </c>
      <c r="I37" s="4"/>
      <c r="J37" s="4"/>
      <c r="K37" s="4"/>
      <c r="L37" s="44"/>
    </row>
    <row r="38" spans="1:13" s="3" customFormat="1" ht="13.5" thickBot="1" x14ac:dyDescent="0.25">
      <c r="A38" s="28"/>
      <c r="B38" s="123" t="s">
        <v>16</v>
      </c>
      <c r="C38" s="123"/>
      <c r="D38" s="124"/>
      <c r="E38" s="18"/>
      <c r="F38" s="18"/>
      <c r="G38" s="29">
        <f>G27+G30+G32+G34+G35+G36+G37</f>
        <v>10196.927</v>
      </c>
      <c r="H38" s="32"/>
      <c r="I38" s="44"/>
      <c r="J38" s="44"/>
      <c r="K38" s="44"/>
      <c r="L38" s="4"/>
    </row>
    <row r="39" spans="1:13" x14ac:dyDescent="0.2">
      <c r="A39" s="6"/>
      <c r="B39" s="6"/>
      <c r="C39" s="6"/>
      <c r="D39" s="6"/>
      <c r="E39" s="6"/>
      <c r="F39" s="6"/>
      <c r="G39" s="6"/>
      <c r="H39" s="4"/>
    </row>
    <row r="40" spans="1:13" x14ac:dyDescent="0.2">
      <c r="A40" s="6"/>
      <c r="B40" s="6"/>
      <c r="C40" s="6"/>
      <c r="D40" s="6"/>
      <c r="E40" s="6"/>
      <c r="F40" s="6"/>
      <c r="G40" s="6"/>
      <c r="H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9" t="s">
        <v>25</v>
      </c>
      <c r="B42" s="9"/>
      <c r="C42" s="6" t="s">
        <v>39</v>
      </c>
      <c r="D42" s="19"/>
      <c r="E42" s="19"/>
      <c r="F42" s="6"/>
      <c r="G42" s="6" t="s">
        <v>40</v>
      </c>
      <c r="H42" s="4"/>
    </row>
    <row r="43" spans="1:13" s="4" customFormat="1" x14ac:dyDescent="0.2">
      <c r="A43" s="6"/>
      <c r="B43" s="6" t="s">
        <v>26</v>
      </c>
      <c r="C43" s="6"/>
      <c r="D43" s="6"/>
      <c r="E43" s="20"/>
      <c r="F43" s="20"/>
      <c r="G43" s="6"/>
      <c r="H43"/>
      <c r="M43"/>
    </row>
    <row r="44" spans="1:13" s="4" customFormat="1" ht="13.5" customHeight="1" x14ac:dyDescent="0.2">
      <c r="A44" s="6"/>
      <c r="B44" s="6"/>
      <c r="C44" s="6"/>
      <c r="D44" s="6"/>
      <c r="E44" s="6"/>
      <c r="F44" s="6"/>
      <c r="G44" s="6"/>
      <c r="H44"/>
    </row>
    <row r="45" spans="1:13" s="4" customFormat="1" x14ac:dyDescent="0.2">
      <c r="A45" s="9" t="s">
        <v>36</v>
      </c>
      <c r="B45" s="6"/>
      <c r="C45" s="6" t="s">
        <v>57</v>
      </c>
      <c r="D45" s="19"/>
      <c r="E45" s="19"/>
      <c r="F45" s="20"/>
      <c r="G45" s="66"/>
      <c r="H45" s="64"/>
    </row>
    <row r="46" spans="1:13" s="4" customFormat="1" ht="11.25" x14ac:dyDescent="0.2">
      <c r="H46" s="39"/>
    </row>
    <row r="47" spans="1:13" s="4" customFormat="1" ht="11.25" x14ac:dyDescent="0.2"/>
    <row r="48" spans="1:13" s="4" customFormat="1" ht="11.25" x14ac:dyDescent="0.2"/>
  </sheetData>
  <mergeCells count="37">
    <mergeCell ref="B34:D34"/>
    <mergeCell ref="B35:D35"/>
    <mergeCell ref="B36:D36"/>
    <mergeCell ref="B38:D38"/>
    <mergeCell ref="B37:D37"/>
    <mergeCell ref="B33:D33"/>
    <mergeCell ref="A20:G20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6:G16"/>
    <mergeCell ref="A17:G17"/>
    <mergeCell ref="A18:G18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36" workbookViewId="0">
      <selection activeCell="G43" sqref="G4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68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68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1</v>
      </c>
      <c r="E13" s="8">
        <v>43100</v>
      </c>
      <c r="F13" s="8">
        <v>42736</v>
      </c>
      <c r="G13" s="8">
        <v>43100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G59</f>
        <v>172417.054</v>
      </c>
      <c r="G14" s="113"/>
      <c r="H14" s="55">
        <f>январь!F14+февраль!F14+март!F14+апрель!F14+май!F14+июнь!F14+июль!F14+август!F14+сентябрь!F14+октябрь!F14+ноябрь!F14+декабрь!F14</f>
        <v>172417.05399999997</v>
      </c>
    </row>
    <row r="15" spans="1:13" x14ac:dyDescent="0.2">
      <c r="A15" s="6"/>
      <c r="B15" s="6"/>
      <c r="C15" s="69"/>
      <c r="D15" s="69"/>
      <c r="E15" s="69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67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67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70" t="s">
        <v>2</v>
      </c>
      <c r="F23" s="70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135">
        <f>январь!E25+февраль!E25+март!E25+апрель!E25+май!E25+июнь!E25+июль!E25+август!E25+сентябрь!E25+октябрь!E25+ноябрь!E25+декабрь!E25</f>
        <v>224</v>
      </c>
      <c r="F25" s="53">
        <f>G25/E25</f>
        <v>153.60464285714284</v>
      </c>
      <c r="G25" s="54">
        <f>январь!G25+февраль!G25+март!G25+апрель!G25+май!G25+июнь!G25+июль!G25+август!G25+сентябрь!G25+октябрь!G25+ноябрь!G25+декабрь!G25</f>
        <v>34407.439999999995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135">
        <f>январь!E26+февраль!E26+март!E26+апрель!E26+май!E26+июнь!E26+июль!E26+август!E26+сентябрь!E26+октябрь!E26+ноябрь!E26+декабрь!E26</f>
        <v>150</v>
      </c>
      <c r="F26" s="53">
        <f>G26/E26</f>
        <v>196.67666666666668</v>
      </c>
      <c r="G26" s="54">
        <f>январь!G26+февраль!G26+март!G26+апрель!G26+май!G26+июнь!G26+июль!G26+август!G26+сентябрь!G26+октябрь!G26+ноябрь!G26+декабрь!G26</f>
        <v>29501.5</v>
      </c>
      <c r="H26" s="55"/>
      <c r="I26" s="45"/>
    </row>
    <row r="27" spans="1:12" x14ac:dyDescent="0.2">
      <c r="A27" s="12" t="s">
        <v>69</v>
      </c>
      <c r="B27" s="132" t="s">
        <v>68</v>
      </c>
      <c r="C27" s="133"/>
      <c r="D27" s="134"/>
      <c r="E27" s="52">
        <v>1</v>
      </c>
      <c r="F27" s="54">
        <v>182.49</v>
      </c>
      <c r="G27" s="54">
        <v>204.88</v>
      </c>
      <c r="H27" s="55"/>
      <c r="I27" s="45"/>
    </row>
    <row r="28" spans="1:12" s="3" customFormat="1" x14ac:dyDescent="0.2">
      <c r="A28" s="14"/>
      <c r="B28" s="110" t="s">
        <v>5</v>
      </c>
      <c r="C28" s="110"/>
      <c r="D28" s="111"/>
      <c r="E28" s="15"/>
      <c r="F28" s="37"/>
      <c r="G28" s="48">
        <f>SUM(G25:G27)</f>
        <v>64113.819999999992</v>
      </c>
      <c r="H28" s="78">
        <f>январь!G27+февраль!G27+март!G27+апрель!G27+май!G27+июнь!G28+июль!G27+август!G27+сентябрь!G27+октябрь!G27+ноябрь!G27+декабрь!G27</f>
        <v>64113.819999999992</v>
      </c>
      <c r="I28" s="4"/>
      <c r="J28" s="4"/>
      <c r="K28" s="4"/>
      <c r="L28" s="4"/>
    </row>
    <row r="29" spans="1:12" ht="13.5" customHeight="1" x14ac:dyDescent="0.2">
      <c r="A29" s="12"/>
      <c r="B29" s="119"/>
      <c r="C29" s="119"/>
      <c r="D29" s="120"/>
      <c r="E29" s="16"/>
      <c r="F29" s="53"/>
      <c r="G29" s="49"/>
    </row>
    <row r="30" spans="1:12" x14ac:dyDescent="0.2">
      <c r="A30" s="12" t="s">
        <v>6</v>
      </c>
      <c r="B30" s="119" t="s">
        <v>7</v>
      </c>
      <c r="C30" s="119"/>
      <c r="D30" s="120"/>
      <c r="E30" s="16"/>
      <c r="F30" s="35"/>
      <c r="G30" s="49"/>
    </row>
    <row r="31" spans="1:12" ht="12.75" customHeight="1" x14ac:dyDescent="0.2">
      <c r="A31" s="12" t="s">
        <v>52</v>
      </c>
      <c r="B31" s="126" t="s">
        <v>84</v>
      </c>
      <c r="C31" s="127"/>
      <c r="D31" s="128"/>
      <c r="E31" s="136">
        <v>1</v>
      </c>
      <c r="F31" s="53">
        <v>7009</v>
      </c>
      <c r="G31" s="49">
        <f>E31*F31</f>
        <v>7009</v>
      </c>
      <c r="I31" s="76"/>
    </row>
    <row r="32" spans="1:12" ht="12.75" customHeight="1" x14ac:dyDescent="0.2">
      <c r="A32" s="12" t="s">
        <v>71</v>
      </c>
      <c r="B32" s="126" t="s">
        <v>85</v>
      </c>
      <c r="C32" s="127"/>
      <c r="D32" s="128"/>
      <c r="E32" s="136">
        <v>1</v>
      </c>
      <c r="F32" s="53">
        <v>870</v>
      </c>
      <c r="G32" s="49">
        <f>E32*F32</f>
        <v>870</v>
      </c>
      <c r="I32" s="76"/>
    </row>
    <row r="33" spans="1:12" s="36" customFormat="1" x14ac:dyDescent="0.2">
      <c r="A33" s="33" t="s">
        <v>107</v>
      </c>
      <c r="B33" s="129" t="s">
        <v>87</v>
      </c>
      <c r="C33" s="130"/>
      <c r="D33" s="131"/>
      <c r="E33" s="137">
        <v>1</v>
      </c>
      <c r="F33" s="35">
        <v>314.27</v>
      </c>
      <c r="G33" s="50">
        <f>E33*F33</f>
        <v>314.27</v>
      </c>
      <c r="I33" s="4"/>
      <c r="J33" s="4"/>
      <c r="K33" s="4"/>
      <c r="L33" s="44"/>
    </row>
    <row r="34" spans="1:12" s="36" customFormat="1" x14ac:dyDescent="0.2">
      <c r="A34" s="33" t="s">
        <v>108</v>
      </c>
      <c r="B34" s="129" t="s">
        <v>88</v>
      </c>
      <c r="C34" s="130"/>
      <c r="D34" s="131"/>
      <c r="E34" s="137">
        <v>1</v>
      </c>
      <c r="F34" s="35">
        <v>14267</v>
      </c>
      <c r="G34" s="50">
        <f>E34*F34</f>
        <v>14267</v>
      </c>
      <c r="I34" s="4"/>
      <c r="J34" s="4"/>
      <c r="K34" s="4"/>
      <c r="L34" s="44"/>
    </row>
    <row r="35" spans="1:12" s="36" customFormat="1" x14ac:dyDescent="0.2">
      <c r="A35" s="33" t="s">
        <v>52</v>
      </c>
      <c r="B35" s="129" t="s">
        <v>89</v>
      </c>
      <c r="C35" s="130"/>
      <c r="D35" s="131"/>
      <c r="E35" s="137">
        <v>1</v>
      </c>
      <c r="F35" s="35">
        <v>114</v>
      </c>
      <c r="G35" s="50">
        <f>E35*F35</f>
        <v>114</v>
      </c>
      <c r="I35" s="4"/>
      <c r="J35" s="4"/>
      <c r="K35" s="4"/>
      <c r="L35" s="44"/>
    </row>
    <row r="36" spans="1:12" s="36" customFormat="1" x14ac:dyDescent="0.2">
      <c r="A36" s="33" t="s">
        <v>109</v>
      </c>
      <c r="B36" s="129" t="s">
        <v>88</v>
      </c>
      <c r="C36" s="130"/>
      <c r="D36" s="131"/>
      <c r="E36" s="137">
        <v>1</v>
      </c>
      <c r="F36" s="35">
        <v>13922</v>
      </c>
      <c r="G36" s="50">
        <f>E36*F36</f>
        <v>13922</v>
      </c>
      <c r="I36" s="4"/>
      <c r="J36" s="4"/>
      <c r="K36" s="4"/>
      <c r="L36" s="44"/>
    </row>
    <row r="37" spans="1:12" s="36" customFormat="1" x14ac:dyDescent="0.2">
      <c r="A37" s="33" t="s">
        <v>110</v>
      </c>
      <c r="B37" s="129" t="s">
        <v>92</v>
      </c>
      <c r="C37" s="130"/>
      <c r="D37" s="131"/>
      <c r="E37" s="137">
        <v>1</v>
      </c>
      <c r="F37" s="35">
        <v>3509</v>
      </c>
      <c r="G37" s="50">
        <f>E37*F37</f>
        <v>3509</v>
      </c>
      <c r="I37" s="4"/>
      <c r="J37" s="4"/>
      <c r="K37" s="4"/>
      <c r="L37" s="44"/>
    </row>
    <row r="38" spans="1:12" x14ac:dyDescent="0.2">
      <c r="A38" s="12" t="s">
        <v>111</v>
      </c>
      <c r="B38" s="132" t="s">
        <v>101</v>
      </c>
      <c r="C38" s="133"/>
      <c r="D38" s="134"/>
      <c r="E38" s="136">
        <v>1</v>
      </c>
      <c r="F38" s="35">
        <v>3380</v>
      </c>
      <c r="G38" s="49">
        <f>E38*F38</f>
        <v>3380</v>
      </c>
    </row>
    <row r="39" spans="1:12" x14ac:dyDescent="0.2">
      <c r="A39" s="12" t="s">
        <v>112</v>
      </c>
      <c r="B39" s="132" t="s">
        <v>103</v>
      </c>
      <c r="C39" s="133"/>
      <c r="D39" s="134"/>
      <c r="E39" s="136">
        <v>2</v>
      </c>
      <c r="F39" s="53">
        <f>G39/E39</f>
        <v>618.62</v>
      </c>
      <c r="G39" s="49">
        <v>1237.24</v>
      </c>
    </row>
    <row r="40" spans="1:12" x14ac:dyDescent="0.2">
      <c r="A40" s="12" t="s">
        <v>113</v>
      </c>
      <c r="B40" s="132" t="s">
        <v>104</v>
      </c>
      <c r="C40" s="133"/>
      <c r="D40" s="134"/>
      <c r="E40" s="136">
        <v>1</v>
      </c>
      <c r="F40" s="35">
        <v>117</v>
      </c>
      <c r="G40" s="49">
        <f>E40*F40</f>
        <v>117</v>
      </c>
    </row>
    <row r="41" spans="1:12" s="3" customFormat="1" x14ac:dyDescent="0.2">
      <c r="A41" s="14"/>
      <c r="B41" s="110" t="s">
        <v>8</v>
      </c>
      <c r="C41" s="110"/>
      <c r="D41" s="111"/>
      <c r="E41" s="15"/>
      <c r="F41" s="37"/>
      <c r="G41" s="48">
        <f>SUM(G31:G40)</f>
        <v>44739.51</v>
      </c>
      <c r="H41" s="78">
        <f>февраль!G32+март!G31+апрель!G31+май!G31+июнь!G32+июль!G31+сентябрь!G31+ноябрь!G32</f>
        <v>44739.51</v>
      </c>
      <c r="I41" s="4"/>
      <c r="J41" s="4"/>
      <c r="K41" s="4"/>
      <c r="L41" s="4"/>
    </row>
    <row r="42" spans="1:12" x14ac:dyDescent="0.2">
      <c r="A42" s="12" t="s">
        <v>9</v>
      </c>
      <c r="B42" s="119" t="s">
        <v>10</v>
      </c>
      <c r="C42" s="119"/>
      <c r="D42" s="120"/>
      <c r="E42" s="16"/>
      <c r="F42" s="35"/>
      <c r="G42" s="49"/>
    </row>
    <row r="43" spans="1:12" s="36" customFormat="1" x14ac:dyDescent="0.2">
      <c r="A43" s="33" t="s">
        <v>70</v>
      </c>
      <c r="B43" s="129" t="s">
        <v>93</v>
      </c>
      <c r="C43" s="130"/>
      <c r="D43" s="131"/>
      <c r="E43" s="138">
        <v>3</v>
      </c>
      <c r="F43" s="35">
        <v>55.6</v>
      </c>
      <c r="G43" s="50">
        <f>E43*F43</f>
        <v>166.8</v>
      </c>
      <c r="I43" s="4"/>
      <c r="J43" s="4"/>
      <c r="K43" s="4"/>
      <c r="L43" s="44"/>
    </row>
    <row r="44" spans="1:12" s="36" customFormat="1" x14ac:dyDescent="0.2">
      <c r="A44" s="33" t="s">
        <v>72</v>
      </c>
      <c r="B44" s="129" t="s">
        <v>94</v>
      </c>
      <c r="C44" s="130"/>
      <c r="D44" s="131"/>
      <c r="E44" s="138">
        <v>1</v>
      </c>
      <c r="F44" s="35">
        <v>266.88</v>
      </c>
      <c r="G44" s="50">
        <f>E44*F44</f>
        <v>266.88</v>
      </c>
      <c r="I44" s="4"/>
      <c r="J44" s="4"/>
      <c r="K44" s="4"/>
      <c r="L44" s="44"/>
    </row>
    <row r="45" spans="1:12" s="36" customFormat="1" x14ac:dyDescent="0.2">
      <c r="A45" s="33" t="s">
        <v>97</v>
      </c>
      <c r="B45" s="129" t="s">
        <v>98</v>
      </c>
      <c r="C45" s="130"/>
      <c r="D45" s="131"/>
      <c r="E45" s="138">
        <v>1</v>
      </c>
      <c r="F45" s="35">
        <v>1091</v>
      </c>
      <c r="G45" s="50">
        <f>E45*F45</f>
        <v>1091</v>
      </c>
      <c r="I45" s="4"/>
      <c r="J45" s="4"/>
      <c r="K45" s="4"/>
      <c r="L45" s="44"/>
    </row>
    <row r="46" spans="1:12" x14ac:dyDescent="0.2">
      <c r="A46" s="12" t="s">
        <v>114</v>
      </c>
      <c r="B46" s="132" t="s">
        <v>100</v>
      </c>
      <c r="C46" s="133"/>
      <c r="D46" s="134"/>
      <c r="E46" s="136">
        <v>1</v>
      </c>
      <c r="F46" s="35">
        <v>2526</v>
      </c>
      <c r="G46" s="49">
        <f>E46*F46</f>
        <v>2526</v>
      </c>
    </row>
    <row r="47" spans="1:12" x14ac:dyDescent="0.2">
      <c r="A47" s="12" t="s">
        <v>115</v>
      </c>
      <c r="B47" s="132" t="s">
        <v>99</v>
      </c>
      <c r="C47" s="133"/>
      <c r="D47" s="134"/>
      <c r="E47" s="136">
        <v>1</v>
      </c>
      <c r="F47" s="35">
        <v>384</v>
      </c>
      <c r="G47" s="49">
        <f>E47*F47</f>
        <v>384</v>
      </c>
    </row>
    <row r="48" spans="1:12" s="3" customFormat="1" x14ac:dyDescent="0.2">
      <c r="A48" s="14"/>
      <c r="B48" s="110" t="s">
        <v>11</v>
      </c>
      <c r="C48" s="110"/>
      <c r="D48" s="111"/>
      <c r="E48" s="15"/>
      <c r="F48" s="37"/>
      <c r="G48" s="48">
        <f>SUM(G43:G47)</f>
        <v>4434.68</v>
      </c>
      <c r="H48" s="78">
        <f>август!G35+сентябрь!G35</f>
        <v>4434.68</v>
      </c>
      <c r="I48" s="4"/>
      <c r="J48" s="4"/>
      <c r="K48" s="4"/>
      <c r="L48" s="4"/>
    </row>
    <row r="49" spans="1:13" ht="9" customHeight="1" x14ac:dyDescent="0.2">
      <c r="A49" s="12"/>
      <c r="B49" s="119"/>
      <c r="C49" s="119"/>
      <c r="D49" s="120"/>
      <c r="E49" s="16"/>
      <c r="F49" s="35"/>
      <c r="G49" s="49"/>
    </row>
    <row r="50" spans="1:13" s="36" customFormat="1" x14ac:dyDescent="0.2">
      <c r="A50" s="33" t="s">
        <v>13</v>
      </c>
      <c r="B50" s="121" t="s">
        <v>73</v>
      </c>
      <c r="C50" s="121"/>
      <c r="D50" s="122"/>
      <c r="E50" s="34" t="s">
        <v>17</v>
      </c>
      <c r="F50" s="35"/>
      <c r="G50" s="50">
        <f>1.8* 875.3*12</f>
        <v>18906.48</v>
      </c>
      <c r="H50" s="140">
        <f>январь!G34+февраль!G36+март!G35+апрель!G35+май!G35+июнь!G36+июль!G35+август!G37+сентябрь!G37+октябрь!G34+ноябрь!G36+декабрь!G34</f>
        <v>18906.480000000003</v>
      </c>
      <c r="I50" s="4"/>
      <c r="J50" s="4"/>
      <c r="K50" s="4"/>
      <c r="L50" s="44"/>
    </row>
    <row r="51" spans="1:13" s="36" customFormat="1" x14ac:dyDescent="0.2">
      <c r="A51" s="33"/>
      <c r="B51" s="129" t="s">
        <v>86</v>
      </c>
      <c r="C51" s="130"/>
      <c r="D51" s="131"/>
      <c r="E51" s="34"/>
      <c r="F51" s="35"/>
      <c r="G51" s="50"/>
      <c r="I51" s="4"/>
      <c r="J51" s="4"/>
      <c r="K51" s="4"/>
      <c r="L51" s="44"/>
    </row>
    <row r="52" spans="1:13" s="36" customFormat="1" x14ac:dyDescent="0.2">
      <c r="A52" s="33"/>
      <c r="B52" s="129" t="s">
        <v>90</v>
      </c>
      <c r="C52" s="130"/>
      <c r="D52" s="131"/>
      <c r="E52" s="34"/>
      <c r="F52" s="35"/>
      <c r="G52" s="50"/>
      <c r="I52" s="4"/>
      <c r="J52" s="4"/>
      <c r="K52" s="4"/>
      <c r="L52" s="44"/>
    </row>
    <row r="53" spans="1:13" s="36" customFormat="1" x14ac:dyDescent="0.2">
      <c r="A53" s="33"/>
      <c r="B53" s="129" t="s">
        <v>91</v>
      </c>
      <c r="C53" s="130"/>
      <c r="D53" s="131"/>
      <c r="E53" s="34"/>
      <c r="F53" s="35"/>
      <c r="G53" s="50"/>
      <c r="I53" s="4"/>
      <c r="J53" s="4"/>
      <c r="K53" s="4"/>
      <c r="L53" s="44"/>
    </row>
    <row r="54" spans="1:13" s="36" customFormat="1" x14ac:dyDescent="0.2">
      <c r="A54" s="33"/>
      <c r="B54" s="129" t="s">
        <v>95</v>
      </c>
      <c r="C54" s="130"/>
      <c r="D54" s="131"/>
      <c r="E54" s="34"/>
      <c r="F54" s="35"/>
      <c r="G54" s="50"/>
      <c r="I54" s="4"/>
      <c r="J54" s="4"/>
      <c r="K54" s="4"/>
      <c r="L54" s="44"/>
    </row>
    <row r="55" spans="1:13" s="36" customFormat="1" x14ac:dyDescent="0.2">
      <c r="A55" s="33"/>
      <c r="B55" s="129" t="s">
        <v>96</v>
      </c>
      <c r="C55" s="130"/>
      <c r="D55" s="131"/>
      <c r="E55" s="34"/>
      <c r="F55" s="35"/>
      <c r="G55" s="50"/>
      <c r="I55" s="4"/>
      <c r="J55" s="4"/>
      <c r="K55" s="4"/>
      <c r="L55" s="44"/>
    </row>
    <row r="56" spans="1:13" s="36" customFormat="1" x14ac:dyDescent="0.2">
      <c r="A56" s="33" t="s">
        <v>14</v>
      </c>
      <c r="B56" s="121" t="s">
        <v>74</v>
      </c>
      <c r="C56" s="121"/>
      <c r="D56" s="122"/>
      <c r="E56" s="34" t="s">
        <v>17</v>
      </c>
      <c r="F56" s="35"/>
      <c r="G56" s="50">
        <f>2.3*875.3*12</f>
        <v>24158.28</v>
      </c>
      <c r="H56" s="140">
        <f>январь!G35+февраль!G37+март!G37+апрель!G36+май!G36+июнь!G38+июль!G37+август!G40+сентябрь!G38+октябрь!G35+ноябрь!G37+декабрь!G35</f>
        <v>24158.279999999995</v>
      </c>
      <c r="I56" s="4"/>
      <c r="J56" s="4"/>
      <c r="K56" s="4"/>
      <c r="L56" s="44"/>
    </row>
    <row r="57" spans="1:13" s="36" customFormat="1" x14ac:dyDescent="0.2">
      <c r="A57" s="33" t="s">
        <v>15</v>
      </c>
      <c r="B57" s="121" t="s">
        <v>75</v>
      </c>
      <c r="C57" s="121"/>
      <c r="D57" s="122"/>
      <c r="E57" s="34" t="s">
        <v>17</v>
      </c>
      <c r="F57" s="35"/>
      <c r="G57" s="50">
        <f>1.19* 875.3*12</f>
        <v>12499.284</v>
      </c>
      <c r="H57" s="140">
        <f>январь!G36+февраль!G38+март!G38+апрель!G37+май!G37+июнь!G39+июль!G38+август!G41+сентябрь!G39+октябрь!G36+ноябрь!G38+декабрь!G36</f>
        <v>12499.284</v>
      </c>
      <c r="I57" s="4"/>
      <c r="J57" s="4"/>
      <c r="K57" s="4"/>
      <c r="L57" s="44"/>
    </row>
    <row r="58" spans="1:13" s="36" customFormat="1" ht="23.25" customHeight="1" x14ac:dyDescent="0.2">
      <c r="A58" s="33" t="s">
        <v>54</v>
      </c>
      <c r="B58" s="125" t="s">
        <v>116</v>
      </c>
      <c r="C58" s="121"/>
      <c r="D58" s="122"/>
      <c r="E58" s="46" t="s">
        <v>55</v>
      </c>
      <c r="F58" s="35"/>
      <c r="G58" s="60">
        <f>(0.5+0.35+1.35+0.4+0.5)*1150</f>
        <v>3565</v>
      </c>
      <c r="H58" s="139">
        <f>январь!G37+февраль!G39+ноябрь!G39+декабрь!G37</f>
        <v>3565</v>
      </c>
      <c r="I58" s="4"/>
      <c r="J58" s="4"/>
      <c r="K58" s="4"/>
      <c r="L58" s="44"/>
    </row>
    <row r="59" spans="1:13" s="3" customFormat="1" ht="13.5" thickBot="1" x14ac:dyDescent="0.25">
      <c r="A59" s="28"/>
      <c r="B59" s="123" t="s">
        <v>16</v>
      </c>
      <c r="C59" s="123"/>
      <c r="D59" s="124"/>
      <c r="E59" s="18"/>
      <c r="F59" s="18"/>
      <c r="G59" s="29">
        <f>G28+G41+G48+G50+G56+G57+G58</f>
        <v>172417.054</v>
      </c>
      <c r="H59" s="32">
        <f>H28+H41+H48+H50+H56+H57+H58</f>
        <v>172417.054</v>
      </c>
      <c r="I59" s="44"/>
      <c r="J59" s="44"/>
      <c r="K59" s="44"/>
      <c r="L59" s="4"/>
    </row>
    <row r="60" spans="1:13" x14ac:dyDescent="0.2">
      <c r="A60" s="6"/>
      <c r="B60" s="6"/>
      <c r="C60" s="6"/>
      <c r="D60" s="6"/>
      <c r="E60" s="6"/>
      <c r="F60" s="6"/>
      <c r="G60" s="6"/>
      <c r="H60" s="4"/>
    </row>
    <row r="61" spans="1:13" x14ac:dyDescent="0.2">
      <c r="A61" s="6"/>
      <c r="B61" s="6"/>
      <c r="C61" s="6"/>
      <c r="D61" s="6"/>
      <c r="E61" s="6"/>
      <c r="F61" s="6"/>
      <c r="G61" s="6"/>
      <c r="H61" s="4"/>
    </row>
    <row r="62" spans="1:13" x14ac:dyDescent="0.2">
      <c r="A62" s="6"/>
      <c r="B62" s="6"/>
      <c r="C62" s="6"/>
      <c r="D62" s="6"/>
      <c r="E62" s="6"/>
      <c r="F62" s="6"/>
      <c r="G62" s="6"/>
      <c r="H62" s="4"/>
    </row>
    <row r="63" spans="1:13" x14ac:dyDescent="0.2">
      <c r="A63" s="9" t="s">
        <v>25</v>
      </c>
      <c r="B63" s="9"/>
      <c r="C63" s="6" t="s">
        <v>39</v>
      </c>
      <c r="D63" s="19"/>
      <c r="E63" s="19"/>
      <c r="F63" s="6"/>
      <c r="G63" s="6" t="s">
        <v>40</v>
      </c>
      <c r="H63" s="4"/>
    </row>
    <row r="64" spans="1:13" s="4" customFormat="1" x14ac:dyDescent="0.2">
      <c r="A64" s="6"/>
      <c r="B64" s="6" t="s">
        <v>26</v>
      </c>
      <c r="C64" s="6"/>
      <c r="D64" s="6"/>
      <c r="E64" s="20"/>
      <c r="F64" s="20"/>
      <c r="G64" s="6"/>
      <c r="H64"/>
      <c r="M64"/>
    </row>
    <row r="65" spans="1:8" s="4" customFormat="1" ht="13.5" customHeight="1" x14ac:dyDescent="0.2">
      <c r="A65" s="6"/>
      <c r="B65" s="6"/>
      <c r="C65" s="6"/>
      <c r="D65" s="6"/>
      <c r="E65" s="6"/>
      <c r="F65" s="6"/>
      <c r="G65" s="6"/>
      <c r="H65"/>
    </row>
    <row r="66" spans="1:8" s="4" customFormat="1" x14ac:dyDescent="0.2">
      <c r="A66" s="9" t="s">
        <v>36</v>
      </c>
      <c r="B66" s="6"/>
      <c r="C66" s="6" t="s">
        <v>57</v>
      </c>
      <c r="D66" s="19"/>
      <c r="E66" s="19"/>
      <c r="F66" s="20"/>
      <c r="G66" s="66"/>
      <c r="H66" s="69"/>
    </row>
    <row r="67" spans="1:8" s="4" customFormat="1" ht="11.25" x14ac:dyDescent="0.2">
      <c r="H67" s="39"/>
    </row>
    <row r="68" spans="1:8" s="4" customFormat="1" ht="11.25" x14ac:dyDescent="0.2"/>
    <row r="69" spans="1:8" s="4" customFormat="1" ht="11.25" x14ac:dyDescent="0.2"/>
  </sheetData>
  <mergeCells count="58">
    <mergeCell ref="B46:D46"/>
    <mergeCell ref="B47:D47"/>
    <mergeCell ref="B51:D51"/>
    <mergeCell ref="B52:D52"/>
    <mergeCell ref="B53:D53"/>
    <mergeCell ref="B39:D39"/>
    <mergeCell ref="B40:D40"/>
    <mergeCell ref="B43:D43"/>
    <mergeCell ref="B44:D44"/>
    <mergeCell ref="B45:D45"/>
    <mergeCell ref="B34:D34"/>
    <mergeCell ref="B35:D35"/>
    <mergeCell ref="B36:D36"/>
    <mergeCell ref="B37:D37"/>
    <mergeCell ref="B38:D38"/>
    <mergeCell ref="A1:D1"/>
    <mergeCell ref="E1:G1"/>
    <mergeCell ref="A2:C2"/>
    <mergeCell ref="D2:G2"/>
    <mergeCell ref="A3:C3"/>
    <mergeCell ref="D3:G3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6:G16"/>
    <mergeCell ref="A17:G17"/>
    <mergeCell ref="A18:G18"/>
    <mergeCell ref="B48:D48"/>
    <mergeCell ref="B49:D49"/>
    <mergeCell ref="A20:G20"/>
    <mergeCell ref="B23:D23"/>
    <mergeCell ref="B24:D24"/>
    <mergeCell ref="B25:D25"/>
    <mergeCell ref="B26:D26"/>
    <mergeCell ref="B28:D28"/>
    <mergeCell ref="B33:D33"/>
    <mergeCell ref="B29:D29"/>
    <mergeCell ref="B30:D30"/>
    <mergeCell ref="B41:D41"/>
    <mergeCell ref="B42:D42"/>
    <mergeCell ref="B27:D27"/>
    <mergeCell ref="B31:D31"/>
    <mergeCell ref="B32:D32"/>
    <mergeCell ref="B50:D50"/>
    <mergeCell ref="B56:D56"/>
    <mergeCell ref="B57:D57"/>
    <mergeCell ref="B58:D58"/>
    <mergeCell ref="B59:D59"/>
    <mergeCell ref="B54:D54"/>
    <mergeCell ref="B55:D55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L14" sqref="L14"/>
    </sheetView>
  </sheetViews>
  <sheetFormatPr defaultRowHeight="12.75" x14ac:dyDescent="0.2"/>
  <cols>
    <col min="1" max="1" width="19.28515625" style="82" customWidth="1"/>
    <col min="2" max="2" width="12.85546875" style="82" customWidth="1"/>
    <col min="3" max="3" width="13.42578125" style="82" customWidth="1"/>
    <col min="4" max="4" width="13.85546875" style="82" customWidth="1"/>
    <col min="5" max="5" width="14.7109375" style="82" customWidth="1"/>
    <col min="6" max="6" width="17.28515625" style="82" customWidth="1"/>
    <col min="7" max="7" width="14.85546875" style="82" customWidth="1"/>
    <col min="8" max="8" width="13" style="82" customWidth="1"/>
    <col min="9" max="9" width="11.85546875" style="82" customWidth="1"/>
    <col min="10" max="10" width="14.140625" style="82" customWidth="1"/>
    <col min="11" max="11" width="11.42578125" style="82" customWidth="1"/>
    <col min="12" max="12" width="14.7109375" style="82" customWidth="1"/>
    <col min="13" max="16384" width="9.140625" style="82"/>
  </cols>
  <sheetData>
    <row r="2" spans="1:12" ht="62.25" customHeight="1" x14ac:dyDescent="0.2">
      <c r="A2" s="79"/>
      <c r="B2" s="80" t="s">
        <v>60</v>
      </c>
      <c r="C2" s="80" t="s">
        <v>61</v>
      </c>
      <c r="D2" s="80" t="s">
        <v>76</v>
      </c>
      <c r="E2" s="80" t="s">
        <v>77</v>
      </c>
      <c r="F2" s="80" t="s">
        <v>78</v>
      </c>
      <c r="G2" s="80" t="s">
        <v>79</v>
      </c>
      <c r="H2" s="80" t="s">
        <v>62</v>
      </c>
      <c r="I2" s="80" t="s">
        <v>63</v>
      </c>
      <c r="J2" s="80" t="s">
        <v>64</v>
      </c>
      <c r="K2" s="80" t="s">
        <v>65</v>
      </c>
      <c r="L2" s="81"/>
    </row>
    <row r="3" spans="1:12" ht="21" customHeight="1" x14ac:dyDescent="0.2">
      <c r="A3" s="83" t="s">
        <v>66</v>
      </c>
      <c r="B3" s="84">
        <v>0.94</v>
      </c>
      <c r="C3" s="84">
        <v>2.41</v>
      </c>
      <c r="D3" s="84">
        <v>0.05</v>
      </c>
      <c r="E3" s="84">
        <v>0</v>
      </c>
      <c r="F3" s="84">
        <v>0</v>
      </c>
      <c r="G3" s="84">
        <v>0</v>
      </c>
      <c r="H3" s="84">
        <v>1.8</v>
      </c>
      <c r="I3" s="84">
        <v>2.2999999999999998</v>
      </c>
      <c r="J3" s="84">
        <v>1.19</v>
      </c>
      <c r="K3" s="85">
        <f>SUM(B3:J3)</f>
        <v>8.69</v>
      </c>
    </row>
    <row r="4" spans="1:12" ht="42.75" customHeight="1" x14ac:dyDescent="0.2">
      <c r="A4" s="80" t="s">
        <v>67</v>
      </c>
      <c r="B4" s="86">
        <f>свод17!G25+свод17!G27+свод17!G58</f>
        <v>38177.319999999992</v>
      </c>
      <c r="C4" s="86">
        <f>свод17!G26</f>
        <v>29501.5</v>
      </c>
      <c r="D4" s="86">
        <v>0</v>
      </c>
      <c r="E4" s="86">
        <f>свод17!G41</f>
        <v>44739.51</v>
      </c>
      <c r="F4" s="86">
        <f>свод17!G43+свод17!G44+свод17!G45+свод17!G46</f>
        <v>4050.6800000000003</v>
      </c>
      <c r="G4" s="141">
        <f>свод17!G47</f>
        <v>384</v>
      </c>
      <c r="H4" s="86">
        <f>свод17!G50</f>
        <v>18906.48</v>
      </c>
      <c r="I4" s="86">
        <f>свод17!H56</f>
        <v>24158.279999999995</v>
      </c>
      <c r="J4" s="86">
        <f>свод17!G57</f>
        <v>12499.284</v>
      </c>
      <c r="K4" s="85">
        <f>SUM(B4:J4)</f>
        <v>172417.054</v>
      </c>
    </row>
    <row r="5" spans="1:12" ht="34.5" customHeight="1" x14ac:dyDescent="0.2">
      <c r="A5" s="87" t="s">
        <v>80</v>
      </c>
      <c r="B5" s="88">
        <f>854.9*B3*12</f>
        <v>9643.271999999999</v>
      </c>
      <c r="C5" s="88">
        <f t="shared" ref="C5:G5" si="0">854.9*C3*12</f>
        <v>24723.708000000002</v>
      </c>
      <c r="D5" s="88">
        <f t="shared" si="0"/>
        <v>512.94000000000005</v>
      </c>
      <c r="E5" s="88">
        <f t="shared" si="0"/>
        <v>0</v>
      </c>
      <c r="F5" s="88">
        <f t="shared" si="0"/>
        <v>0</v>
      </c>
      <c r="G5" s="88">
        <f t="shared" si="0"/>
        <v>0</v>
      </c>
      <c r="H5" s="88">
        <f>H4</f>
        <v>18906.48</v>
      </c>
      <c r="I5" s="88">
        <f>I4</f>
        <v>24158.279999999995</v>
      </c>
      <c r="J5" s="88">
        <f>J4</f>
        <v>12499.284</v>
      </c>
      <c r="K5" s="89">
        <f>SUM(B5:J5)</f>
        <v>90443.964000000007</v>
      </c>
      <c r="L5" s="81"/>
    </row>
    <row r="6" spans="1:12" x14ac:dyDescent="0.2">
      <c r="A6" s="87" t="s">
        <v>81</v>
      </c>
      <c r="B6" s="90">
        <v>4</v>
      </c>
      <c r="C6" s="90">
        <v>2</v>
      </c>
      <c r="D6" s="90">
        <v>3</v>
      </c>
      <c r="E6" s="90">
        <v>9</v>
      </c>
      <c r="F6" s="90">
        <v>8</v>
      </c>
      <c r="G6" s="90">
        <v>1</v>
      </c>
      <c r="H6" s="90">
        <v>5</v>
      </c>
      <c r="I6" s="90">
        <v>7</v>
      </c>
      <c r="J6" s="90">
        <v>6</v>
      </c>
      <c r="K6" s="90"/>
    </row>
    <row r="9" spans="1:12" x14ac:dyDescent="0.2">
      <c r="D9" s="81"/>
      <c r="L9" s="81"/>
    </row>
    <row r="11" spans="1:12" x14ac:dyDescent="0.2">
      <c r="D11" s="81"/>
      <c r="L11" s="81"/>
    </row>
    <row r="13" spans="1:12" x14ac:dyDescent="0.2">
      <c r="D13" s="81"/>
      <c r="L13" s="81"/>
    </row>
    <row r="15" spans="1:12" x14ac:dyDescent="0.2">
      <c r="D15" s="91"/>
      <c r="L15" s="91"/>
    </row>
    <row r="16" spans="1:12" x14ac:dyDescent="0.2">
      <c r="D16" s="91"/>
      <c r="L16" s="91"/>
    </row>
    <row r="17" spans="4:12" x14ac:dyDescent="0.2">
      <c r="D17" s="91"/>
      <c r="L17" s="91"/>
    </row>
    <row r="18" spans="4:12" x14ac:dyDescent="0.2">
      <c r="D18" s="91"/>
      <c r="L18" s="91"/>
    </row>
    <row r="19" spans="4:12" x14ac:dyDescent="0.2">
      <c r="D19" s="91"/>
      <c r="L19" s="91"/>
    </row>
    <row r="20" spans="4:12" x14ac:dyDescent="0.2">
      <c r="D20" s="91"/>
      <c r="L20" s="9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workbookViewId="0">
      <selection activeCell="B39" sqref="B39:D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74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74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2</v>
      </c>
      <c r="E13" s="8">
        <v>42794</v>
      </c>
      <c r="F13" s="8">
        <v>42767</v>
      </c>
      <c r="G13" s="8">
        <v>42794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G40</f>
        <v>20416.526999999998</v>
      </c>
      <c r="G14" s="113"/>
    </row>
    <row r="15" spans="1:13" x14ac:dyDescent="0.2">
      <c r="A15" s="6"/>
      <c r="B15" s="6"/>
      <c r="C15" s="71"/>
      <c r="D15" s="71"/>
      <c r="E15" s="71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73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73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72" t="s">
        <v>2</v>
      </c>
      <c r="F23" s="72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19</v>
      </c>
      <c r="F25" s="53">
        <f>G25/E25</f>
        <v>243.19473684210524</v>
      </c>
      <c r="G25" s="54">
        <v>4620.7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10</v>
      </c>
      <c r="F26" s="53">
        <f>G26/E26</f>
        <v>173.399</v>
      </c>
      <c r="G26" s="54">
        <v>1733.99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6354.69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ht="12.75" customHeight="1" x14ac:dyDescent="0.2">
      <c r="A30" s="12" t="s">
        <v>52</v>
      </c>
      <c r="B30" s="126" t="s">
        <v>84</v>
      </c>
      <c r="C30" s="127"/>
      <c r="D30" s="128"/>
      <c r="E30" s="16">
        <v>1</v>
      </c>
      <c r="F30" s="53">
        <v>7009</v>
      </c>
      <c r="G30" s="49">
        <f>E30*F30</f>
        <v>7009</v>
      </c>
      <c r="I30" s="76"/>
    </row>
    <row r="31" spans="1:12" ht="12.75" customHeight="1" x14ac:dyDescent="0.2">
      <c r="A31" s="12" t="s">
        <v>71</v>
      </c>
      <c r="B31" s="126" t="s">
        <v>85</v>
      </c>
      <c r="C31" s="127"/>
      <c r="D31" s="128"/>
      <c r="E31" s="16">
        <v>1</v>
      </c>
      <c r="F31" s="53">
        <v>870</v>
      </c>
      <c r="G31" s="49">
        <f>E31*F31</f>
        <v>870</v>
      </c>
      <c r="I31" s="76"/>
    </row>
    <row r="32" spans="1:12" s="3" customFormat="1" x14ac:dyDescent="0.2">
      <c r="A32" s="14"/>
      <c r="B32" s="110" t="s">
        <v>8</v>
      </c>
      <c r="C32" s="110"/>
      <c r="D32" s="111"/>
      <c r="E32" s="15"/>
      <c r="F32" s="37"/>
      <c r="G32" s="48">
        <f>G30+G31</f>
        <v>7879</v>
      </c>
      <c r="I32" s="4"/>
      <c r="J32" s="4"/>
      <c r="K32" s="4"/>
      <c r="L32" s="4"/>
    </row>
    <row r="33" spans="1:13" x14ac:dyDescent="0.2">
      <c r="A33" s="12" t="s">
        <v>9</v>
      </c>
      <c r="B33" s="119" t="s">
        <v>10</v>
      </c>
      <c r="C33" s="119"/>
      <c r="D33" s="120"/>
      <c r="E33" s="16"/>
      <c r="F33" s="35"/>
      <c r="G33" s="49"/>
    </row>
    <row r="34" spans="1:13" s="3" customFormat="1" x14ac:dyDescent="0.2">
      <c r="A34" s="14"/>
      <c r="B34" s="110" t="s">
        <v>11</v>
      </c>
      <c r="C34" s="110"/>
      <c r="D34" s="111"/>
      <c r="E34" s="15"/>
      <c r="F34" s="37"/>
      <c r="G34" s="48">
        <v>0</v>
      </c>
      <c r="I34" s="4"/>
      <c r="J34" s="4"/>
      <c r="K34" s="4"/>
      <c r="L34" s="4"/>
    </row>
    <row r="35" spans="1:13" ht="9" customHeight="1" x14ac:dyDescent="0.2">
      <c r="A35" s="12"/>
      <c r="B35" s="119"/>
      <c r="C35" s="119"/>
      <c r="D35" s="120"/>
      <c r="E35" s="16"/>
      <c r="F35" s="35"/>
      <c r="G35" s="49"/>
    </row>
    <row r="36" spans="1:13" s="36" customFormat="1" x14ac:dyDescent="0.2">
      <c r="A36" s="33" t="s">
        <v>13</v>
      </c>
      <c r="B36" s="121" t="s">
        <v>73</v>
      </c>
      <c r="C36" s="121"/>
      <c r="D36" s="122"/>
      <c r="E36" s="34" t="s">
        <v>17</v>
      </c>
      <c r="F36" s="35"/>
      <c r="G36" s="50">
        <f>1.8* 875.3</f>
        <v>1575.54</v>
      </c>
      <c r="I36" s="4"/>
      <c r="J36" s="4"/>
      <c r="K36" s="4"/>
      <c r="L36" s="44"/>
    </row>
    <row r="37" spans="1:13" s="36" customFormat="1" x14ac:dyDescent="0.2">
      <c r="A37" s="33" t="s">
        <v>14</v>
      </c>
      <c r="B37" s="121" t="s">
        <v>74</v>
      </c>
      <c r="C37" s="121"/>
      <c r="D37" s="122"/>
      <c r="E37" s="34" t="s">
        <v>17</v>
      </c>
      <c r="F37" s="35"/>
      <c r="G37" s="50">
        <f>2.3*875.3</f>
        <v>2013.1899999999998</v>
      </c>
      <c r="I37" s="4"/>
      <c r="J37" s="4"/>
      <c r="K37" s="4"/>
      <c r="L37" s="44"/>
    </row>
    <row r="38" spans="1:13" s="36" customFormat="1" x14ac:dyDescent="0.2">
      <c r="A38" s="33" t="s">
        <v>15</v>
      </c>
      <c r="B38" s="121" t="s">
        <v>75</v>
      </c>
      <c r="C38" s="121"/>
      <c r="D38" s="122"/>
      <c r="E38" s="34" t="s">
        <v>17</v>
      </c>
      <c r="F38" s="35"/>
      <c r="G38" s="50">
        <f>1.19* 875.3</f>
        <v>1041.607</v>
      </c>
      <c r="I38" s="4"/>
      <c r="J38" s="4"/>
      <c r="K38" s="4"/>
      <c r="L38" s="44"/>
    </row>
    <row r="39" spans="1:13" s="36" customFormat="1" ht="23.25" customHeight="1" x14ac:dyDescent="0.2">
      <c r="A39" s="33" t="s">
        <v>54</v>
      </c>
      <c r="B39" s="125" t="s">
        <v>83</v>
      </c>
      <c r="C39" s="121"/>
      <c r="D39" s="122"/>
      <c r="E39" s="46" t="s">
        <v>55</v>
      </c>
      <c r="F39" s="35"/>
      <c r="G39" s="60">
        <f>(1.35)*1150</f>
        <v>1552.5</v>
      </c>
      <c r="I39" s="4"/>
      <c r="J39" s="4"/>
      <c r="K39" s="4"/>
      <c r="L39" s="44"/>
    </row>
    <row r="40" spans="1:13" s="3" customFormat="1" ht="13.5" thickBot="1" x14ac:dyDescent="0.25">
      <c r="A40" s="28"/>
      <c r="B40" s="123" t="s">
        <v>16</v>
      </c>
      <c r="C40" s="123"/>
      <c r="D40" s="124"/>
      <c r="E40" s="18"/>
      <c r="F40" s="18"/>
      <c r="G40" s="29">
        <f>G27+G32+G34+G36+G37+G38+G39</f>
        <v>20416.526999999998</v>
      </c>
      <c r="H40" s="32"/>
      <c r="I40" s="44"/>
      <c r="J40" s="44"/>
      <c r="K40" s="44"/>
      <c r="L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6"/>
      <c r="B42" s="6"/>
      <c r="C42" s="6"/>
      <c r="D42" s="6"/>
      <c r="E42" s="6"/>
      <c r="F42" s="6"/>
      <c r="G42" s="6"/>
      <c r="H42" s="4"/>
    </row>
    <row r="43" spans="1:13" x14ac:dyDescent="0.2">
      <c r="A43" s="6"/>
      <c r="B43" s="6"/>
      <c r="C43" s="6"/>
      <c r="D43" s="6"/>
      <c r="E43" s="6"/>
      <c r="F43" s="6"/>
      <c r="G43" s="6"/>
      <c r="H43" s="4"/>
    </row>
    <row r="44" spans="1:13" x14ac:dyDescent="0.2">
      <c r="A44" s="9" t="s">
        <v>25</v>
      </c>
      <c r="B44" s="9"/>
      <c r="C44" s="6" t="s">
        <v>39</v>
      </c>
      <c r="D44" s="19"/>
      <c r="E44" s="19"/>
      <c r="F44" s="6"/>
      <c r="G44" s="6" t="s">
        <v>40</v>
      </c>
      <c r="H44" s="4"/>
    </row>
    <row r="45" spans="1:13" s="4" customFormat="1" x14ac:dyDescent="0.2">
      <c r="A45" s="6"/>
      <c r="B45" s="6" t="s">
        <v>26</v>
      </c>
      <c r="C45" s="6"/>
      <c r="D45" s="6"/>
      <c r="E45" s="20"/>
      <c r="F45" s="20"/>
      <c r="G45" s="6"/>
      <c r="H45"/>
      <c r="M45"/>
    </row>
    <row r="46" spans="1:13" s="4" customFormat="1" ht="13.5" customHeight="1" x14ac:dyDescent="0.2">
      <c r="A46" s="6"/>
      <c r="B46" s="6"/>
      <c r="C46" s="6"/>
      <c r="D46" s="6"/>
      <c r="E46" s="6"/>
      <c r="F46" s="6"/>
      <c r="G46" s="6"/>
      <c r="H46"/>
    </row>
    <row r="47" spans="1:13" s="4" customFormat="1" x14ac:dyDescent="0.2">
      <c r="A47" s="9" t="s">
        <v>36</v>
      </c>
      <c r="B47" s="6"/>
      <c r="C47" s="6" t="s">
        <v>57</v>
      </c>
      <c r="D47" s="19"/>
      <c r="E47" s="19"/>
      <c r="F47" s="20"/>
      <c r="G47" s="66"/>
      <c r="H47" s="71"/>
    </row>
    <row r="48" spans="1:13" s="4" customFormat="1" ht="11.25" x14ac:dyDescent="0.2">
      <c r="H48" s="39"/>
    </row>
    <row r="49" s="4" customFormat="1" ht="11.25" x14ac:dyDescent="0.2"/>
    <row r="50" s="4" customFormat="1" ht="11.25" x14ac:dyDescent="0.2"/>
  </sheetData>
  <mergeCells count="39">
    <mergeCell ref="B36:D36"/>
    <mergeCell ref="B37:D37"/>
    <mergeCell ref="B38:D38"/>
    <mergeCell ref="B40:D40"/>
    <mergeCell ref="B28:D28"/>
    <mergeCell ref="B29:D29"/>
    <mergeCell ref="B32:D32"/>
    <mergeCell ref="B33:D33"/>
    <mergeCell ref="B34:D34"/>
    <mergeCell ref="B35:D35"/>
    <mergeCell ref="B30:D30"/>
    <mergeCell ref="B39:D39"/>
    <mergeCell ref="B31:D31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" workbookViewId="0">
      <selection activeCell="A36" sqref="A36:XFD3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74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74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3</v>
      </c>
      <c r="E13" s="8">
        <v>42825</v>
      </c>
      <c r="F13" s="8">
        <v>42795</v>
      </c>
      <c r="G13" s="8">
        <v>42825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G39</f>
        <v>10654.326999999999</v>
      </c>
      <c r="G14" s="113"/>
    </row>
    <row r="15" spans="1:13" x14ac:dyDescent="0.2">
      <c r="A15" s="6"/>
      <c r="B15" s="6"/>
      <c r="C15" s="71"/>
      <c r="D15" s="71"/>
      <c r="E15" s="71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73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73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72" t="s">
        <v>2</v>
      </c>
      <c r="F23" s="72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19</v>
      </c>
      <c r="F25" s="53">
        <f>G25/E25</f>
        <v>146.99473684210525</v>
      </c>
      <c r="G25" s="54">
        <v>2792.9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15</v>
      </c>
      <c r="F26" s="53">
        <f>G26/E26</f>
        <v>194.45466666666667</v>
      </c>
      <c r="G26" s="54">
        <v>2916.82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5709.72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s="36" customFormat="1" x14ac:dyDescent="0.2">
      <c r="A30" s="33" t="s">
        <v>52</v>
      </c>
      <c r="B30" s="129" t="s">
        <v>87</v>
      </c>
      <c r="C30" s="130"/>
      <c r="D30" s="131"/>
      <c r="E30" s="34">
        <v>1</v>
      </c>
      <c r="F30" s="35">
        <v>314.27</v>
      </c>
      <c r="G30" s="50">
        <f>E30*F30</f>
        <v>314.27</v>
      </c>
      <c r="I30" s="4"/>
      <c r="J30" s="4"/>
      <c r="K30" s="4"/>
      <c r="L30" s="44"/>
    </row>
    <row r="31" spans="1:12" s="3" customFormat="1" x14ac:dyDescent="0.2">
      <c r="A31" s="14"/>
      <c r="B31" s="110" t="s">
        <v>8</v>
      </c>
      <c r="C31" s="110"/>
      <c r="D31" s="111"/>
      <c r="E31" s="15"/>
      <c r="F31" s="37"/>
      <c r="G31" s="48">
        <f>G30</f>
        <v>314.27</v>
      </c>
      <c r="I31" s="4"/>
      <c r="J31" s="4"/>
      <c r="K31" s="4"/>
      <c r="L31" s="4"/>
    </row>
    <row r="32" spans="1:12" x14ac:dyDescent="0.2">
      <c r="A32" s="12" t="s">
        <v>9</v>
      </c>
      <c r="B32" s="119" t="s">
        <v>10</v>
      </c>
      <c r="C32" s="119"/>
      <c r="D32" s="120"/>
      <c r="E32" s="16"/>
      <c r="F32" s="35"/>
      <c r="G32" s="49"/>
    </row>
    <row r="33" spans="1:13" s="3" customFormat="1" x14ac:dyDescent="0.2">
      <c r="A33" s="14"/>
      <c r="B33" s="110" t="s">
        <v>11</v>
      </c>
      <c r="C33" s="110"/>
      <c r="D33" s="111"/>
      <c r="E33" s="15"/>
      <c r="F33" s="37"/>
      <c r="G33" s="48">
        <v>0</v>
      </c>
      <c r="I33" s="4"/>
      <c r="J33" s="4"/>
      <c r="K33" s="4"/>
      <c r="L33" s="4"/>
    </row>
    <row r="34" spans="1:13" ht="9" customHeight="1" x14ac:dyDescent="0.2">
      <c r="A34" s="12"/>
      <c r="B34" s="119"/>
      <c r="C34" s="119"/>
      <c r="D34" s="120"/>
      <c r="E34" s="16"/>
      <c r="F34" s="35"/>
      <c r="G34" s="49"/>
    </row>
    <row r="35" spans="1:13" s="36" customFormat="1" x14ac:dyDescent="0.2">
      <c r="A35" s="33" t="s">
        <v>13</v>
      </c>
      <c r="B35" s="121" t="s">
        <v>73</v>
      </c>
      <c r="C35" s="121"/>
      <c r="D35" s="122"/>
      <c r="E35" s="34" t="s">
        <v>17</v>
      </c>
      <c r="F35" s="35"/>
      <c r="G35" s="50">
        <f>1.8* 875.3</f>
        <v>1575.54</v>
      </c>
      <c r="I35" s="4"/>
      <c r="J35" s="4"/>
      <c r="K35" s="4"/>
      <c r="L35" s="44"/>
    </row>
    <row r="36" spans="1:13" s="36" customFormat="1" x14ac:dyDescent="0.2">
      <c r="A36" s="33"/>
      <c r="B36" s="129" t="s">
        <v>86</v>
      </c>
      <c r="C36" s="130"/>
      <c r="D36" s="131"/>
      <c r="E36" s="34"/>
      <c r="F36" s="35"/>
      <c r="G36" s="50"/>
      <c r="I36" s="4"/>
      <c r="J36" s="4"/>
      <c r="K36" s="4"/>
      <c r="L36" s="44"/>
    </row>
    <row r="37" spans="1:13" s="36" customFormat="1" x14ac:dyDescent="0.2">
      <c r="A37" s="33" t="s">
        <v>14</v>
      </c>
      <c r="B37" s="121" t="s">
        <v>74</v>
      </c>
      <c r="C37" s="121"/>
      <c r="D37" s="122"/>
      <c r="E37" s="34" t="s">
        <v>17</v>
      </c>
      <c r="F37" s="35"/>
      <c r="G37" s="50">
        <f>2.3*875.3</f>
        <v>2013.1899999999998</v>
      </c>
      <c r="I37" s="4"/>
      <c r="J37" s="4"/>
      <c r="K37" s="4"/>
      <c r="L37" s="44"/>
    </row>
    <row r="38" spans="1:13" s="36" customFormat="1" x14ac:dyDescent="0.2">
      <c r="A38" s="33" t="s">
        <v>15</v>
      </c>
      <c r="B38" s="121" t="s">
        <v>75</v>
      </c>
      <c r="C38" s="121"/>
      <c r="D38" s="122"/>
      <c r="E38" s="34" t="s">
        <v>17</v>
      </c>
      <c r="F38" s="35"/>
      <c r="G38" s="50">
        <f>1.19* 875.3</f>
        <v>1041.607</v>
      </c>
      <c r="I38" s="4"/>
      <c r="J38" s="4"/>
      <c r="K38" s="4"/>
      <c r="L38" s="44"/>
    </row>
    <row r="39" spans="1:13" s="3" customFormat="1" ht="13.5" thickBot="1" x14ac:dyDescent="0.25">
      <c r="A39" s="28"/>
      <c r="B39" s="123" t="s">
        <v>16</v>
      </c>
      <c r="C39" s="123"/>
      <c r="D39" s="124"/>
      <c r="E39" s="18"/>
      <c r="F39" s="18"/>
      <c r="G39" s="29">
        <f>G27+G31+G33+G35+G37+G38</f>
        <v>10654.326999999999</v>
      </c>
      <c r="H39" s="32"/>
      <c r="I39" s="44"/>
      <c r="J39" s="44"/>
      <c r="K39" s="44"/>
      <c r="L39" s="4"/>
    </row>
    <row r="40" spans="1:13" x14ac:dyDescent="0.2">
      <c r="A40" s="6"/>
      <c r="B40" s="6"/>
      <c r="C40" s="6"/>
      <c r="D40" s="6"/>
      <c r="E40" s="6"/>
      <c r="F40" s="6"/>
      <c r="G40" s="6"/>
      <c r="H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6"/>
      <c r="B42" s="6"/>
      <c r="C42" s="6"/>
      <c r="D42" s="6"/>
      <c r="E42" s="6"/>
      <c r="F42" s="6"/>
      <c r="G42" s="6"/>
      <c r="H42" s="4"/>
    </row>
    <row r="43" spans="1:13" x14ac:dyDescent="0.2">
      <c r="A43" s="9" t="s">
        <v>25</v>
      </c>
      <c r="B43" s="9"/>
      <c r="C43" s="6" t="s">
        <v>39</v>
      </c>
      <c r="D43" s="19"/>
      <c r="E43" s="19"/>
      <c r="F43" s="6"/>
      <c r="G43" s="6" t="s">
        <v>40</v>
      </c>
      <c r="H43" s="4"/>
    </row>
    <row r="44" spans="1:13" s="4" customFormat="1" x14ac:dyDescent="0.2">
      <c r="A44" s="6"/>
      <c r="B44" s="6" t="s">
        <v>26</v>
      </c>
      <c r="C44" s="6"/>
      <c r="D44" s="6"/>
      <c r="E44" s="20"/>
      <c r="F44" s="20"/>
      <c r="G44" s="6"/>
      <c r="H44"/>
      <c r="M44"/>
    </row>
    <row r="45" spans="1:13" s="4" customFormat="1" ht="13.5" customHeight="1" x14ac:dyDescent="0.2">
      <c r="A45" s="6"/>
      <c r="B45" s="6"/>
      <c r="C45" s="6"/>
      <c r="D45" s="6"/>
      <c r="E45" s="6"/>
      <c r="F45" s="6"/>
      <c r="G45" s="6"/>
      <c r="H45"/>
    </row>
    <row r="46" spans="1:13" s="4" customFormat="1" x14ac:dyDescent="0.2">
      <c r="A46" s="9" t="s">
        <v>36</v>
      </c>
      <c r="B46" s="6"/>
      <c r="C46" s="6" t="s">
        <v>57</v>
      </c>
      <c r="D46" s="19"/>
      <c r="E46" s="19"/>
      <c r="F46" s="20"/>
      <c r="G46" s="66"/>
      <c r="H46" s="71"/>
    </row>
    <row r="47" spans="1:13" s="4" customFormat="1" ht="11.25" x14ac:dyDescent="0.2">
      <c r="H47" s="39"/>
    </row>
    <row r="48" spans="1:13" s="4" customFormat="1" ht="11.25" x14ac:dyDescent="0.2"/>
    <row r="49" s="4" customFormat="1" ht="11.25" x14ac:dyDescent="0.2"/>
  </sheetData>
  <mergeCells count="38">
    <mergeCell ref="B35:D35"/>
    <mergeCell ref="B37:D37"/>
    <mergeCell ref="B38:D38"/>
    <mergeCell ref="B39:D39"/>
    <mergeCell ref="B28:D28"/>
    <mergeCell ref="B29:D29"/>
    <mergeCell ref="B31:D31"/>
    <mergeCell ref="B32:D32"/>
    <mergeCell ref="B33:D33"/>
    <mergeCell ref="B34:D34"/>
    <mergeCell ref="B36:D36"/>
    <mergeCell ref="B30:D30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3" workbookViewId="0">
      <selection activeCell="A30" sqref="A30:XFD3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74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74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4</v>
      </c>
      <c r="E13" s="8">
        <v>42855</v>
      </c>
      <c r="F13" s="8">
        <v>42826</v>
      </c>
      <c r="G13" s="8">
        <v>42855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G38</f>
        <v>23478.337</v>
      </c>
      <c r="G14" s="113"/>
    </row>
    <row r="15" spans="1:13" x14ac:dyDescent="0.2">
      <c r="A15" s="6"/>
      <c r="B15" s="6"/>
      <c r="C15" s="71"/>
      <c r="D15" s="71"/>
      <c r="E15" s="71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73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73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72" t="s">
        <v>2</v>
      </c>
      <c r="F23" s="72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20</v>
      </c>
      <c r="F25" s="53">
        <f>G25/E25</f>
        <v>100.5335</v>
      </c>
      <c r="G25" s="54">
        <v>2010.67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13</v>
      </c>
      <c r="F26" s="53">
        <f>G26/E26</f>
        <v>197.71769230769229</v>
      </c>
      <c r="G26" s="54">
        <v>2570.33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4581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s="36" customFormat="1" x14ac:dyDescent="0.2">
      <c r="A30" s="33" t="s">
        <v>52</v>
      </c>
      <c r="B30" s="129" t="s">
        <v>88</v>
      </c>
      <c r="C30" s="130"/>
      <c r="D30" s="131"/>
      <c r="E30" s="34">
        <v>1</v>
      </c>
      <c r="F30" s="35">
        <v>14267</v>
      </c>
      <c r="G30" s="50">
        <f>E30*F30</f>
        <v>14267</v>
      </c>
      <c r="I30" s="4"/>
      <c r="J30" s="4"/>
      <c r="K30" s="4"/>
      <c r="L30" s="44"/>
    </row>
    <row r="31" spans="1:12" s="3" customFormat="1" x14ac:dyDescent="0.2">
      <c r="A31" s="14"/>
      <c r="B31" s="110" t="s">
        <v>8</v>
      </c>
      <c r="C31" s="110"/>
      <c r="D31" s="111"/>
      <c r="E31" s="15"/>
      <c r="F31" s="37"/>
      <c r="G31" s="48">
        <f>G30</f>
        <v>14267</v>
      </c>
      <c r="I31" s="4"/>
      <c r="J31" s="4"/>
      <c r="K31" s="4"/>
      <c r="L31" s="4"/>
    </row>
    <row r="32" spans="1:12" x14ac:dyDescent="0.2">
      <c r="A32" s="12" t="s">
        <v>9</v>
      </c>
      <c r="B32" s="119" t="s">
        <v>10</v>
      </c>
      <c r="C32" s="119"/>
      <c r="D32" s="120"/>
      <c r="E32" s="16"/>
      <c r="F32" s="35"/>
      <c r="G32" s="49"/>
    </row>
    <row r="33" spans="1:13" s="3" customFormat="1" x14ac:dyDescent="0.2">
      <c r="A33" s="14"/>
      <c r="B33" s="110" t="s">
        <v>11</v>
      </c>
      <c r="C33" s="110"/>
      <c r="D33" s="111"/>
      <c r="E33" s="15"/>
      <c r="F33" s="37"/>
      <c r="G33" s="48">
        <v>0</v>
      </c>
      <c r="I33" s="4"/>
      <c r="J33" s="4"/>
      <c r="K33" s="4"/>
      <c r="L33" s="4"/>
    </row>
    <row r="34" spans="1:13" ht="9" customHeight="1" x14ac:dyDescent="0.2">
      <c r="A34" s="12"/>
      <c r="B34" s="119"/>
      <c r="C34" s="119"/>
      <c r="D34" s="120"/>
      <c r="E34" s="16"/>
      <c r="F34" s="35"/>
      <c r="G34" s="49"/>
    </row>
    <row r="35" spans="1:13" s="36" customFormat="1" x14ac:dyDescent="0.2">
      <c r="A35" s="33" t="s">
        <v>13</v>
      </c>
      <c r="B35" s="121" t="s">
        <v>73</v>
      </c>
      <c r="C35" s="121"/>
      <c r="D35" s="122"/>
      <c r="E35" s="34" t="s">
        <v>17</v>
      </c>
      <c r="F35" s="35"/>
      <c r="G35" s="50">
        <f>1.8* 875.3</f>
        <v>1575.54</v>
      </c>
      <c r="I35" s="4"/>
      <c r="J35" s="4"/>
      <c r="K35" s="4"/>
      <c r="L35" s="44"/>
    </row>
    <row r="36" spans="1:13" s="36" customFormat="1" x14ac:dyDescent="0.2">
      <c r="A36" s="33" t="s">
        <v>14</v>
      </c>
      <c r="B36" s="121" t="s">
        <v>74</v>
      </c>
      <c r="C36" s="121"/>
      <c r="D36" s="122"/>
      <c r="E36" s="34" t="s">
        <v>17</v>
      </c>
      <c r="F36" s="35"/>
      <c r="G36" s="50">
        <f>2.3*875.3</f>
        <v>2013.1899999999998</v>
      </c>
      <c r="I36" s="4"/>
      <c r="J36" s="4"/>
      <c r="K36" s="4"/>
      <c r="L36" s="44"/>
    </row>
    <row r="37" spans="1:13" s="36" customFormat="1" x14ac:dyDescent="0.2">
      <c r="A37" s="33" t="s">
        <v>15</v>
      </c>
      <c r="B37" s="121" t="s">
        <v>75</v>
      </c>
      <c r="C37" s="121"/>
      <c r="D37" s="122"/>
      <c r="E37" s="34" t="s">
        <v>17</v>
      </c>
      <c r="F37" s="35"/>
      <c r="G37" s="50">
        <f>1.19* 875.3</f>
        <v>1041.607</v>
      </c>
      <c r="I37" s="4"/>
      <c r="J37" s="4"/>
      <c r="K37" s="4"/>
      <c r="L37" s="44"/>
    </row>
    <row r="38" spans="1:13" s="3" customFormat="1" ht="13.5" thickBot="1" x14ac:dyDescent="0.25">
      <c r="A38" s="28"/>
      <c r="B38" s="123" t="s">
        <v>16</v>
      </c>
      <c r="C38" s="123"/>
      <c r="D38" s="124"/>
      <c r="E38" s="18"/>
      <c r="F38" s="18"/>
      <c r="G38" s="29">
        <f>G27+G31+G33+G35+G36+G37</f>
        <v>23478.337</v>
      </c>
      <c r="H38" s="32"/>
      <c r="I38" s="44"/>
      <c r="J38" s="44"/>
      <c r="K38" s="44"/>
      <c r="L38" s="4"/>
    </row>
    <row r="39" spans="1:13" x14ac:dyDescent="0.2">
      <c r="A39" s="6"/>
      <c r="B39" s="6"/>
      <c r="C39" s="6"/>
      <c r="D39" s="6"/>
      <c r="E39" s="6"/>
      <c r="F39" s="6"/>
      <c r="G39" s="6"/>
      <c r="H39" s="4"/>
    </row>
    <row r="40" spans="1:13" x14ac:dyDescent="0.2">
      <c r="A40" s="6"/>
      <c r="B40" s="6"/>
      <c r="C40" s="6"/>
      <c r="D40" s="6"/>
      <c r="E40" s="6"/>
      <c r="F40" s="6"/>
      <c r="G40" s="6"/>
      <c r="H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9" t="s">
        <v>25</v>
      </c>
      <c r="B42" s="9"/>
      <c r="C42" s="6" t="s">
        <v>39</v>
      </c>
      <c r="D42" s="19"/>
      <c r="E42" s="19"/>
      <c r="F42" s="6"/>
      <c r="G42" s="6" t="s">
        <v>40</v>
      </c>
      <c r="H42" s="4"/>
    </row>
    <row r="43" spans="1:13" s="4" customFormat="1" x14ac:dyDescent="0.2">
      <c r="A43" s="6"/>
      <c r="B43" s="6" t="s">
        <v>26</v>
      </c>
      <c r="C43" s="6"/>
      <c r="D43" s="6"/>
      <c r="E43" s="20"/>
      <c r="F43" s="20"/>
      <c r="G43" s="6"/>
      <c r="H43"/>
      <c r="M43"/>
    </row>
    <row r="44" spans="1:13" s="4" customFormat="1" ht="13.5" customHeight="1" x14ac:dyDescent="0.2">
      <c r="A44" s="6"/>
      <c r="B44" s="6"/>
      <c r="C44" s="6"/>
      <c r="D44" s="6"/>
      <c r="E44" s="6"/>
      <c r="F44" s="6"/>
      <c r="G44" s="6"/>
      <c r="H44"/>
    </row>
    <row r="45" spans="1:13" s="4" customFormat="1" x14ac:dyDescent="0.2">
      <c r="A45" s="9" t="s">
        <v>36</v>
      </c>
      <c r="B45" s="6"/>
      <c r="C45" s="6" t="s">
        <v>57</v>
      </c>
      <c r="D45" s="19"/>
      <c r="E45" s="19"/>
      <c r="F45" s="20"/>
      <c r="G45" s="66"/>
      <c r="H45" s="71"/>
    </row>
    <row r="46" spans="1:13" s="4" customFormat="1" ht="11.25" x14ac:dyDescent="0.2">
      <c r="H46" s="39"/>
    </row>
    <row r="47" spans="1:13" s="4" customFormat="1" ht="11.25" x14ac:dyDescent="0.2"/>
    <row r="48" spans="1:13" s="4" customFormat="1" ht="11.25" x14ac:dyDescent="0.2"/>
  </sheetData>
  <mergeCells count="37">
    <mergeCell ref="B35:D35"/>
    <mergeCell ref="B36:D36"/>
    <mergeCell ref="B37:D37"/>
    <mergeCell ref="B38:D38"/>
    <mergeCell ref="B28:D28"/>
    <mergeCell ref="B29:D29"/>
    <mergeCell ref="B31:D31"/>
    <mergeCell ref="B32:D32"/>
    <mergeCell ref="B33:D33"/>
    <mergeCell ref="B34:D34"/>
    <mergeCell ref="B30:D30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30" sqref="A30:XFD3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74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74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5</v>
      </c>
      <c r="E13" s="8">
        <v>42886</v>
      </c>
      <c r="F13" s="8">
        <v>42856</v>
      </c>
      <c r="G13" s="8">
        <v>42886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G38</f>
        <v>10748.977000000001</v>
      </c>
      <c r="G14" s="113"/>
    </row>
    <row r="15" spans="1:13" x14ac:dyDescent="0.2">
      <c r="A15" s="6"/>
      <c r="B15" s="6"/>
      <c r="C15" s="71"/>
      <c r="D15" s="71"/>
      <c r="E15" s="71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73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73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72" t="s">
        <v>2</v>
      </c>
      <c r="F23" s="72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19</v>
      </c>
      <c r="F25" s="53">
        <f>G25/E25</f>
        <v>180.74157894736842</v>
      </c>
      <c r="G25" s="54">
        <v>3434.09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13</v>
      </c>
      <c r="F26" s="53">
        <f>G26/E26</f>
        <v>197.73461538461541</v>
      </c>
      <c r="G26" s="54">
        <v>2570.5500000000002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6004.64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s="36" customFormat="1" x14ac:dyDescent="0.2">
      <c r="A30" s="33" t="s">
        <v>52</v>
      </c>
      <c r="B30" s="129" t="s">
        <v>89</v>
      </c>
      <c r="C30" s="130"/>
      <c r="D30" s="131"/>
      <c r="E30" s="34">
        <v>1</v>
      </c>
      <c r="F30" s="35">
        <v>114</v>
      </c>
      <c r="G30" s="50">
        <f>E30*F30</f>
        <v>114</v>
      </c>
      <c r="I30" s="4"/>
      <c r="J30" s="4"/>
      <c r="K30" s="4"/>
      <c r="L30" s="44"/>
    </row>
    <row r="31" spans="1:12" s="3" customFormat="1" x14ac:dyDescent="0.2">
      <c r="A31" s="14"/>
      <c r="B31" s="110" t="s">
        <v>8</v>
      </c>
      <c r="C31" s="110"/>
      <c r="D31" s="111"/>
      <c r="E31" s="15"/>
      <c r="F31" s="37"/>
      <c r="G31" s="48">
        <f>G30</f>
        <v>114</v>
      </c>
      <c r="I31" s="4"/>
      <c r="J31" s="4"/>
      <c r="K31" s="4"/>
      <c r="L31" s="4"/>
    </row>
    <row r="32" spans="1:12" x14ac:dyDescent="0.2">
      <c r="A32" s="12" t="s">
        <v>9</v>
      </c>
      <c r="B32" s="119" t="s">
        <v>10</v>
      </c>
      <c r="C32" s="119"/>
      <c r="D32" s="120"/>
      <c r="E32" s="16"/>
      <c r="F32" s="35"/>
      <c r="G32" s="49"/>
    </row>
    <row r="33" spans="1:13" s="3" customFormat="1" x14ac:dyDescent="0.2">
      <c r="A33" s="14"/>
      <c r="B33" s="110" t="s">
        <v>11</v>
      </c>
      <c r="C33" s="110"/>
      <c r="D33" s="111"/>
      <c r="E33" s="15"/>
      <c r="F33" s="37"/>
      <c r="G33" s="48">
        <v>0</v>
      </c>
      <c r="I33" s="4"/>
      <c r="J33" s="4"/>
      <c r="K33" s="4"/>
      <c r="L33" s="4"/>
    </row>
    <row r="34" spans="1:13" ht="9" customHeight="1" x14ac:dyDescent="0.2">
      <c r="A34" s="12"/>
      <c r="B34" s="119"/>
      <c r="C34" s="119"/>
      <c r="D34" s="120"/>
      <c r="E34" s="16"/>
      <c r="F34" s="35"/>
      <c r="G34" s="49"/>
    </row>
    <row r="35" spans="1:13" s="36" customFormat="1" x14ac:dyDescent="0.2">
      <c r="A35" s="33" t="s">
        <v>13</v>
      </c>
      <c r="B35" s="121" t="s">
        <v>73</v>
      </c>
      <c r="C35" s="121"/>
      <c r="D35" s="122"/>
      <c r="E35" s="34" t="s">
        <v>17</v>
      </c>
      <c r="F35" s="35"/>
      <c r="G35" s="50">
        <f>1.8* 875.3</f>
        <v>1575.54</v>
      </c>
      <c r="I35" s="4"/>
      <c r="J35" s="4"/>
      <c r="K35" s="4"/>
      <c r="L35" s="44"/>
    </row>
    <row r="36" spans="1:13" s="36" customFormat="1" x14ac:dyDescent="0.2">
      <c r="A36" s="33" t="s">
        <v>14</v>
      </c>
      <c r="B36" s="121" t="s">
        <v>74</v>
      </c>
      <c r="C36" s="121"/>
      <c r="D36" s="122"/>
      <c r="E36" s="34" t="s">
        <v>17</v>
      </c>
      <c r="F36" s="35"/>
      <c r="G36" s="50">
        <f>2.3*875.3</f>
        <v>2013.1899999999998</v>
      </c>
      <c r="I36" s="4"/>
      <c r="J36" s="4"/>
      <c r="K36" s="4"/>
      <c r="L36" s="44"/>
    </row>
    <row r="37" spans="1:13" s="36" customFormat="1" x14ac:dyDescent="0.2">
      <c r="A37" s="33" t="s">
        <v>15</v>
      </c>
      <c r="B37" s="121" t="s">
        <v>75</v>
      </c>
      <c r="C37" s="121"/>
      <c r="D37" s="122"/>
      <c r="E37" s="34" t="s">
        <v>17</v>
      </c>
      <c r="F37" s="35"/>
      <c r="G37" s="50">
        <f>1.19* 875.3</f>
        <v>1041.607</v>
      </c>
      <c r="I37" s="4"/>
      <c r="J37" s="4"/>
      <c r="K37" s="4"/>
      <c r="L37" s="44"/>
    </row>
    <row r="38" spans="1:13" s="3" customFormat="1" ht="13.5" thickBot="1" x14ac:dyDescent="0.25">
      <c r="A38" s="28"/>
      <c r="B38" s="123" t="s">
        <v>16</v>
      </c>
      <c r="C38" s="123"/>
      <c r="D38" s="124"/>
      <c r="E38" s="18"/>
      <c r="F38" s="18"/>
      <c r="G38" s="29">
        <f>G27+G31+G33+G35+G36+G37</f>
        <v>10748.977000000001</v>
      </c>
      <c r="H38" s="32"/>
      <c r="I38" s="44"/>
      <c r="J38" s="44"/>
      <c r="K38" s="44"/>
      <c r="L38" s="4"/>
    </row>
    <row r="39" spans="1:13" x14ac:dyDescent="0.2">
      <c r="A39" s="6"/>
      <c r="B39" s="6"/>
      <c r="C39" s="6"/>
      <c r="D39" s="6"/>
      <c r="E39" s="6"/>
      <c r="F39" s="6"/>
      <c r="G39" s="6"/>
      <c r="H39" s="4"/>
    </row>
    <row r="40" spans="1:13" x14ac:dyDescent="0.2">
      <c r="A40" s="6"/>
      <c r="B40" s="6"/>
      <c r="C40" s="6"/>
      <c r="D40" s="6"/>
      <c r="E40" s="6"/>
      <c r="F40" s="6"/>
      <c r="G40" s="6"/>
      <c r="H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9" t="s">
        <v>25</v>
      </c>
      <c r="B42" s="9"/>
      <c r="C42" s="6" t="s">
        <v>39</v>
      </c>
      <c r="D42" s="19"/>
      <c r="E42" s="19"/>
      <c r="F42" s="6"/>
      <c r="G42" s="6" t="s">
        <v>40</v>
      </c>
      <c r="H42" s="4"/>
    </row>
    <row r="43" spans="1:13" s="4" customFormat="1" x14ac:dyDescent="0.2">
      <c r="A43" s="6"/>
      <c r="B43" s="6" t="s">
        <v>26</v>
      </c>
      <c r="C43" s="6"/>
      <c r="D43" s="6"/>
      <c r="E43" s="20"/>
      <c r="F43" s="20"/>
      <c r="G43" s="6"/>
      <c r="H43"/>
      <c r="M43"/>
    </row>
    <row r="44" spans="1:13" s="4" customFormat="1" ht="13.5" customHeight="1" x14ac:dyDescent="0.2">
      <c r="A44" s="6"/>
      <c r="B44" s="6"/>
      <c r="C44" s="6"/>
      <c r="D44" s="6"/>
      <c r="E44" s="6"/>
      <c r="F44" s="6"/>
      <c r="G44" s="6"/>
      <c r="H44"/>
    </row>
    <row r="45" spans="1:13" s="4" customFormat="1" x14ac:dyDescent="0.2">
      <c r="A45" s="9" t="s">
        <v>36</v>
      </c>
      <c r="B45" s="6"/>
      <c r="C45" s="6" t="s">
        <v>57</v>
      </c>
      <c r="D45" s="19"/>
      <c r="E45" s="19"/>
      <c r="F45" s="20"/>
      <c r="G45" s="66"/>
      <c r="H45" s="71"/>
    </row>
    <row r="46" spans="1:13" s="4" customFormat="1" ht="11.25" x14ac:dyDescent="0.2">
      <c r="H46" s="39"/>
    </row>
    <row r="47" spans="1:13" s="4" customFormat="1" ht="11.25" x14ac:dyDescent="0.2"/>
    <row r="48" spans="1:13" s="4" customFormat="1" ht="11.25" x14ac:dyDescent="0.2"/>
  </sheetData>
  <mergeCells count="37">
    <mergeCell ref="B35:D35"/>
    <mergeCell ref="B36:D36"/>
    <mergeCell ref="B37:D37"/>
    <mergeCell ref="B38:D38"/>
    <mergeCell ref="B28:D28"/>
    <mergeCell ref="B29:D29"/>
    <mergeCell ref="B31:D31"/>
    <mergeCell ref="B32:D32"/>
    <mergeCell ref="B33:D33"/>
    <mergeCell ref="B34:D34"/>
    <mergeCell ref="B30:D30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7" workbookViewId="0">
      <selection activeCell="A37" sqref="A37:XFD37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74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74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6</v>
      </c>
      <c r="E13" s="8">
        <v>42916</v>
      </c>
      <c r="F13" s="8">
        <v>42887</v>
      </c>
      <c r="G13" s="8">
        <v>42916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G40</f>
        <v>23954.686999999998</v>
      </c>
      <c r="G14" s="113"/>
    </row>
    <row r="15" spans="1:13" x14ac:dyDescent="0.2">
      <c r="A15" s="6"/>
      <c r="B15" s="6"/>
      <c r="C15" s="71"/>
      <c r="D15" s="71"/>
      <c r="E15" s="71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73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73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72" t="s">
        <v>2</v>
      </c>
      <c r="F23" s="72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21</v>
      </c>
      <c r="F25" s="53">
        <f>G25/E25</f>
        <v>125.05523809523808</v>
      </c>
      <c r="G25" s="54">
        <v>2626.16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13</v>
      </c>
      <c r="F26" s="53">
        <f>G26/E26</f>
        <v>197.79307692307691</v>
      </c>
      <c r="G26" s="54">
        <v>2571.31</v>
      </c>
      <c r="H26" s="55"/>
      <c r="I26" s="45"/>
    </row>
    <row r="27" spans="1:12" x14ac:dyDescent="0.2">
      <c r="A27" s="12" t="s">
        <v>69</v>
      </c>
      <c r="B27" s="132" t="s">
        <v>68</v>
      </c>
      <c r="C27" s="133"/>
      <c r="D27" s="134"/>
      <c r="E27" s="52">
        <v>1</v>
      </c>
      <c r="F27" s="54">
        <f>G27*E27</f>
        <v>204.88</v>
      </c>
      <c r="G27" s="54">
        <v>204.88</v>
      </c>
      <c r="H27" s="55"/>
      <c r="I27" s="45"/>
    </row>
    <row r="28" spans="1:12" s="3" customFormat="1" x14ac:dyDescent="0.2">
      <c r="A28" s="14"/>
      <c r="B28" s="110" t="s">
        <v>5</v>
      </c>
      <c r="C28" s="110"/>
      <c r="D28" s="111"/>
      <c r="E28" s="15"/>
      <c r="F28" s="37"/>
      <c r="G28" s="48">
        <f>SUM(G25:G27)</f>
        <v>5402.3499999999995</v>
      </c>
      <c r="I28" s="4"/>
      <c r="J28" s="4"/>
      <c r="K28" s="4"/>
      <c r="L28" s="4"/>
    </row>
    <row r="29" spans="1:12" ht="13.5" customHeight="1" x14ac:dyDescent="0.2">
      <c r="A29" s="12"/>
      <c r="B29" s="119"/>
      <c r="C29" s="119"/>
      <c r="D29" s="120"/>
      <c r="E29" s="16"/>
      <c r="F29" s="53"/>
      <c r="G29" s="49"/>
    </row>
    <row r="30" spans="1:12" x14ac:dyDescent="0.2">
      <c r="A30" s="12" t="s">
        <v>6</v>
      </c>
      <c r="B30" s="119" t="s">
        <v>7</v>
      </c>
      <c r="C30" s="119"/>
      <c r="D30" s="120"/>
      <c r="E30" s="16"/>
      <c r="F30" s="35"/>
      <c r="G30" s="49"/>
    </row>
    <row r="31" spans="1:12" s="36" customFormat="1" x14ac:dyDescent="0.2">
      <c r="A31" s="33" t="s">
        <v>52</v>
      </c>
      <c r="B31" s="129" t="s">
        <v>88</v>
      </c>
      <c r="C31" s="130"/>
      <c r="D31" s="131"/>
      <c r="E31" s="34">
        <v>1</v>
      </c>
      <c r="F31" s="35">
        <v>13922</v>
      </c>
      <c r="G31" s="50">
        <f>E31*F31</f>
        <v>13922</v>
      </c>
      <c r="I31" s="4"/>
      <c r="J31" s="4"/>
      <c r="K31" s="4"/>
      <c r="L31" s="44"/>
    </row>
    <row r="32" spans="1:12" s="3" customFormat="1" x14ac:dyDescent="0.2">
      <c r="A32" s="14"/>
      <c r="B32" s="110" t="s">
        <v>8</v>
      </c>
      <c r="C32" s="110"/>
      <c r="D32" s="111"/>
      <c r="E32" s="15"/>
      <c r="F32" s="37"/>
      <c r="G32" s="48">
        <f>G31</f>
        <v>13922</v>
      </c>
      <c r="I32" s="4"/>
      <c r="J32" s="4"/>
      <c r="K32" s="4"/>
      <c r="L32" s="4"/>
    </row>
    <row r="33" spans="1:13" x14ac:dyDescent="0.2">
      <c r="A33" s="12" t="s">
        <v>9</v>
      </c>
      <c r="B33" s="119" t="s">
        <v>10</v>
      </c>
      <c r="C33" s="119"/>
      <c r="D33" s="120"/>
      <c r="E33" s="16"/>
      <c r="F33" s="35"/>
      <c r="G33" s="49"/>
    </row>
    <row r="34" spans="1:13" s="3" customFormat="1" x14ac:dyDescent="0.2">
      <c r="A34" s="14"/>
      <c r="B34" s="110" t="s">
        <v>11</v>
      </c>
      <c r="C34" s="110"/>
      <c r="D34" s="111"/>
      <c r="E34" s="15"/>
      <c r="F34" s="37"/>
      <c r="G34" s="48">
        <v>0</v>
      </c>
      <c r="I34" s="4"/>
      <c r="J34" s="4"/>
      <c r="K34" s="4"/>
      <c r="L34" s="4"/>
    </row>
    <row r="35" spans="1:13" ht="9" customHeight="1" x14ac:dyDescent="0.2">
      <c r="A35" s="12"/>
      <c r="B35" s="119"/>
      <c r="C35" s="119"/>
      <c r="D35" s="120"/>
      <c r="E35" s="16"/>
      <c r="F35" s="35"/>
      <c r="G35" s="49"/>
    </row>
    <row r="36" spans="1:13" s="36" customFormat="1" x14ac:dyDescent="0.2">
      <c r="A36" s="33" t="s">
        <v>13</v>
      </c>
      <c r="B36" s="121" t="s">
        <v>73</v>
      </c>
      <c r="C36" s="121"/>
      <c r="D36" s="122"/>
      <c r="E36" s="34" t="s">
        <v>17</v>
      </c>
      <c r="F36" s="35"/>
      <c r="G36" s="50">
        <f>1.8* 875.3</f>
        <v>1575.54</v>
      </c>
      <c r="I36" s="4"/>
      <c r="J36" s="4"/>
      <c r="K36" s="4"/>
      <c r="L36" s="44"/>
    </row>
    <row r="37" spans="1:13" s="36" customFormat="1" x14ac:dyDescent="0.2">
      <c r="A37" s="33"/>
      <c r="B37" s="129" t="s">
        <v>90</v>
      </c>
      <c r="C37" s="130"/>
      <c r="D37" s="131"/>
      <c r="E37" s="34"/>
      <c r="F37" s="35"/>
      <c r="G37" s="50"/>
      <c r="I37" s="4"/>
      <c r="J37" s="4"/>
      <c r="K37" s="4"/>
      <c r="L37" s="44"/>
    </row>
    <row r="38" spans="1:13" s="36" customFormat="1" x14ac:dyDescent="0.2">
      <c r="A38" s="33" t="s">
        <v>14</v>
      </c>
      <c r="B38" s="121" t="s">
        <v>74</v>
      </c>
      <c r="C38" s="121"/>
      <c r="D38" s="122"/>
      <c r="E38" s="34" t="s">
        <v>17</v>
      </c>
      <c r="F38" s="35"/>
      <c r="G38" s="50">
        <f>2.3*875.3</f>
        <v>2013.1899999999998</v>
      </c>
      <c r="I38" s="4"/>
      <c r="J38" s="4"/>
      <c r="K38" s="4"/>
      <c r="L38" s="44"/>
    </row>
    <row r="39" spans="1:13" s="36" customFormat="1" x14ac:dyDescent="0.2">
      <c r="A39" s="33" t="s">
        <v>15</v>
      </c>
      <c r="B39" s="121" t="s">
        <v>75</v>
      </c>
      <c r="C39" s="121"/>
      <c r="D39" s="122"/>
      <c r="E39" s="34" t="s">
        <v>17</v>
      </c>
      <c r="F39" s="35"/>
      <c r="G39" s="50">
        <f>1.19* 875.3</f>
        <v>1041.607</v>
      </c>
      <c r="I39" s="4"/>
      <c r="J39" s="4"/>
      <c r="K39" s="4"/>
      <c r="L39" s="44"/>
    </row>
    <row r="40" spans="1:13" s="3" customFormat="1" ht="13.5" thickBot="1" x14ac:dyDescent="0.25">
      <c r="A40" s="28"/>
      <c r="B40" s="123" t="s">
        <v>16</v>
      </c>
      <c r="C40" s="123"/>
      <c r="D40" s="124"/>
      <c r="E40" s="18"/>
      <c r="F40" s="18"/>
      <c r="G40" s="29">
        <f>G28+G32+G34+G36+G38+G39</f>
        <v>23954.686999999998</v>
      </c>
      <c r="H40" s="32"/>
      <c r="I40" s="44"/>
      <c r="J40" s="44"/>
      <c r="K40" s="44"/>
      <c r="L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6"/>
      <c r="B42" s="6"/>
      <c r="C42" s="6"/>
      <c r="D42" s="6"/>
      <c r="E42" s="6"/>
      <c r="F42" s="6"/>
      <c r="G42" s="6"/>
      <c r="H42" s="4"/>
    </row>
    <row r="43" spans="1:13" x14ac:dyDescent="0.2">
      <c r="A43" s="6"/>
      <c r="B43" s="6"/>
      <c r="C43" s="6"/>
      <c r="D43" s="6"/>
      <c r="E43" s="6"/>
      <c r="F43" s="6"/>
      <c r="G43" s="6"/>
      <c r="H43" s="4"/>
    </row>
    <row r="44" spans="1:13" x14ac:dyDescent="0.2">
      <c r="A44" s="9" t="s">
        <v>25</v>
      </c>
      <c r="B44" s="9"/>
      <c r="C44" s="6" t="s">
        <v>39</v>
      </c>
      <c r="D44" s="19"/>
      <c r="E44" s="19"/>
      <c r="F44" s="6"/>
      <c r="G44" s="6" t="s">
        <v>40</v>
      </c>
      <c r="H44" s="4"/>
    </row>
    <row r="45" spans="1:13" s="4" customFormat="1" x14ac:dyDescent="0.2">
      <c r="A45" s="6"/>
      <c r="B45" s="6" t="s">
        <v>26</v>
      </c>
      <c r="C45" s="6"/>
      <c r="D45" s="6"/>
      <c r="E45" s="20"/>
      <c r="F45" s="20"/>
      <c r="G45" s="6"/>
      <c r="H45"/>
      <c r="M45"/>
    </row>
    <row r="46" spans="1:13" s="4" customFormat="1" ht="13.5" customHeight="1" x14ac:dyDescent="0.2">
      <c r="A46" s="6"/>
      <c r="B46" s="6"/>
      <c r="C46" s="6"/>
      <c r="D46" s="6"/>
      <c r="E46" s="6"/>
      <c r="F46" s="6"/>
      <c r="G46" s="6"/>
      <c r="H46"/>
    </row>
    <row r="47" spans="1:13" s="4" customFormat="1" x14ac:dyDescent="0.2">
      <c r="A47" s="9" t="s">
        <v>36</v>
      </c>
      <c r="B47" s="6"/>
      <c r="C47" s="6" t="s">
        <v>57</v>
      </c>
      <c r="D47" s="19"/>
      <c r="E47" s="19"/>
      <c r="F47" s="20"/>
      <c r="G47" s="66"/>
      <c r="H47" s="71"/>
    </row>
    <row r="48" spans="1:13" s="4" customFormat="1" ht="11.25" x14ac:dyDescent="0.2">
      <c r="H48" s="39"/>
    </row>
    <row r="49" s="4" customFormat="1" ht="11.25" x14ac:dyDescent="0.2"/>
    <row r="50" s="4" customFormat="1" ht="11.25" x14ac:dyDescent="0.2"/>
  </sheetData>
  <mergeCells count="39">
    <mergeCell ref="B36:D36"/>
    <mergeCell ref="B38:D38"/>
    <mergeCell ref="B39:D39"/>
    <mergeCell ref="B40:D40"/>
    <mergeCell ref="B27:D27"/>
    <mergeCell ref="B29:D29"/>
    <mergeCell ref="B30:D30"/>
    <mergeCell ref="B32:D32"/>
    <mergeCell ref="B33:D33"/>
    <mergeCell ref="B34:D34"/>
    <mergeCell ref="B35:D35"/>
    <mergeCell ref="B28:D28"/>
    <mergeCell ref="B37:D37"/>
    <mergeCell ref="B31:D31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6:G16"/>
    <mergeCell ref="A17:G17"/>
    <mergeCell ref="A18:G18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" workbookViewId="0">
      <selection activeCell="A36" sqref="A36:XFD36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74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74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7</v>
      </c>
      <c r="E13" s="8">
        <v>42947</v>
      </c>
      <c r="F13" s="8">
        <v>42917</v>
      </c>
      <c r="G13" s="8">
        <v>42947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G39</f>
        <v>13021.717000000002</v>
      </c>
      <c r="G14" s="113"/>
    </row>
    <row r="15" spans="1:13" x14ac:dyDescent="0.2">
      <c r="A15" s="6"/>
      <c r="B15" s="6"/>
      <c r="C15" s="71"/>
      <c r="D15" s="71"/>
      <c r="E15" s="71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73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73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72" t="s">
        <v>2</v>
      </c>
      <c r="F23" s="72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13</v>
      </c>
      <c r="F25" s="53">
        <f>G25/E25</f>
        <v>217.77307692307693</v>
      </c>
      <c r="G25" s="54">
        <v>2831.05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10</v>
      </c>
      <c r="F26" s="53">
        <f>G26/E26</f>
        <v>205.13299999999998</v>
      </c>
      <c r="G26" s="54">
        <v>2051.33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4882.38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s="36" customFormat="1" x14ac:dyDescent="0.2">
      <c r="A30" s="33" t="s">
        <v>52</v>
      </c>
      <c r="B30" s="129" t="s">
        <v>92</v>
      </c>
      <c r="C30" s="130"/>
      <c r="D30" s="131"/>
      <c r="E30" s="34">
        <v>1</v>
      </c>
      <c r="F30" s="35">
        <v>3509</v>
      </c>
      <c r="G30" s="50">
        <f>E30*F30</f>
        <v>3509</v>
      </c>
      <c r="I30" s="4"/>
      <c r="J30" s="4"/>
      <c r="K30" s="4"/>
      <c r="L30" s="44"/>
    </row>
    <row r="31" spans="1:12" s="3" customFormat="1" x14ac:dyDescent="0.2">
      <c r="A31" s="14"/>
      <c r="B31" s="110" t="s">
        <v>8</v>
      </c>
      <c r="C31" s="110"/>
      <c r="D31" s="111"/>
      <c r="E31" s="15"/>
      <c r="F31" s="37"/>
      <c r="G31" s="48">
        <f>G30</f>
        <v>3509</v>
      </c>
      <c r="I31" s="4"/>
      <c r="J31" s="4"/>
      <c r="K31" s="4"/>
      <c r="L31" s="4"/>
    </row>
    <row r="32" spans="1:12" x14ac:dyDescent="0.2">
      <c r="A32" s="12" t="s">
        <v>9</v>
      </c>
      <c r="B32" s="119" t="s">
        <v>10</v>
      </c>
      <c r="C32" s="119"/>
      <c r="D32" s="120"/>
      <c r="E32" s="16"/>
      <c r="F32" s="35"/>
      <c r="G32" s="49"/>
    </row>
    <row r="33" spans="1:13" s="3" customFormat="1" x14ac:dyDescent="0.2">
      <c r="A33" s="14"/>
      <c r="B33" s="110" t="s">
        <v>11</v>
      </c>
      <c r="C33" s="110"/>
      <c r="D33" s="111"/>
      <c r="E33" s="15"/>
      <c r="F33" s="37"/>
      <c r="G33" s="48">
        <v>0</v>
      </c>
      <c r="I33" s="4"/>
      <c r="J33" s="4"/>
      <c r="K33" s="4"/>
      <c r="L33" s="4"/>
    </row>
    <row r="34" spans="1:13" ht="9" customHeight="1" x14ac:dyDescent="0.2">
      <c r="A34" s="12"/>
      <c r="B34" s="119"/>
      <c r="C34" s="119"/>
      <c r="D34" s="120"/>
      <c r="E34" s="16"/>
      <c r="F34" s="35"/>
      <c r="G34" s="49"/>
    </row>
    <row r="35" spans="1:13" s="36" customFormat="1" x14ac:dyDescent="0.2">
      <c r="A35" s="33" t="s">
        <v>13</v>
      </c>
      <c r="B35" s="121" t="s">
        <v>73</v>
      </c>
      <c r="C35" s="121"/>
      <c r="D35" s="122"/>
      <c r="E35" s="34" t="s">
        <v>17</v>
      </c>
      <c r="F35" s="35"/>
      <c r="G35" s="50">
        <f>1.8* 875.3</f>
        <v>1575.54</v>
      </c>
      <c r="I35" s="4"/>
      <c r="J35" s="4"/>
      <c r="K35" s="4"/>
      <c r="L35" s="44"/>
    </row>
    <row r="36" spans="1:13" s="36" customFormat="1" x14ac:dyDescent="0.2">
      <c r="A36" s="33"/>
      <c r="B36" s="129" t="s">
        <v>91</v>
      </c>
      <c r="C36" s="130"/>
      <c r="D36" s="131"/>
      <c r="E36" s="34"/>
      <c r="F36" s="35"/>
      <c r="G36" s="50"/>
      <c r="I36" s="4"/>
      <c r="J36" s="4"/>
      <c r="K36" s="4"/>
      <c r="L36" s="44"/>
    </row>
    <row r="37" spans="1:13" s="36" customFormat="1" x14ac:dyDescent="0.2">
      <c r="A37" s="33" t="s">
        <v>14</v>
      </c>
      <c r="B37" s="121" t="s">
        <v>74</v>
      </c>
      <c r="C37" s="121"/>
      <c r="D37" s="122"/>
      <c r="E37" s="34" t="s">
        <v>17</v>
      </c>
      <c r="F37" s="35"/>
      <c r="G37" s="50">
        <f>2.3*875.3</f>
        <v>2013.1899999999998</v>
      </c>
      <c r="I37" s="4"/>
      <c r="J37" s="4"/>
      <c r="K37" s="4"/>
      <c r="L37" s="44"/>
    </row>
    <row r="38" spans="1:13" s="36" customFormat="1" x14ac:dyDescent="0.2">
      <c r="A38" s="33" t="s">
        <v>15</v>
      </c>
      <c r="B38" s="121" t="s">
        <v>75</v>
      </c>
      <c r="C38" s="121"/>
      <c r="D38" s="122"/>
      <c r="E38" s="34" t="s">
        <v>17</v>
      </c>
      <c r="F38" s="35"/>
      <c r="G38" s="50">
        <f>1.19* 875.3</f>
        <v>1041.607</v>
      </c>
      <c r="I38" s="4"/>
      <c r="J38" s="4"/>
      <c r="K38" s="4"/>
      <c r="L38" s="44"/>
    </row>
    <row r="39" spans="1:13" s="3" customFormat="1" ht="13.5" thickBot="1" x14ac:dyDescent="0.25">
      <c r="A39" s="28"/>
      <c r="B39" s="123" t="s">
        <v>16</v>
      </c>
      <c r="C39" s="123"/>
      <c r="D39" s="124"/>
      <c r="E39" s="18"/>
      <c r="F39" s="18"/>
      <c r="G39" s="29">
        <f>G27+G31+G33+G35+G37+G38</f>
        <v>13021.717000000002</v>
      </c>
      <c r="H39" s="32"/>
      <c r="I39" s="44"/>
      <c r="J39" s="44"/>
      <c r="K39" s="44"/>
      <c r="L39" s="4"/>
    </row>
    <row r="40" spans="1:13" x14ac:dyDescent="0.2">
      <c r="A40" s="6"/>
      <c r="B40" s="6"/>
      <c r="C40" s="6"/>
      <c r="D40" s="6"/>
      <c r="E40" s="6"/>
      <c r="F40" s="6"/>
      <c r="G40" s="6"/>
      <c r="H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6"/>
      <c r="B42" s="6"/>
      <c r="C42" s="6"/>
      <c r="D42" s="6"/>
      <c r="E42" s="6"/>
      <c r="F42" s="6"/>
      <c r="G42" s="6"/>
      <c r="H42" s="4"/>
    </row>
    <row r="43" spans="1:13" x14ac:dyDescent="0.2">
      <c r="A43" s="9" t="s">
        <v>25</v>
      </c>
      <c r="B43" s="9"/>
      <c r="C43" s="6" t="s">
        <v>39</v>
      </c>
      <c r="D43" s="19"/>
      <c r="E43" s="19"/>
      <c r="F43" s="6"/>
      <c r="G43" s="6" t="s">
        <v>40</v>
      </c>
      <c r="H43" s="4"/>
    </row>
    <row r="44" spans="1:13" s="4" customFormat="1" x14ac:dyDescent="0.2">
      <c r="A44" s="6"/>
      <c r="B44" s="6" t="s">
        <v>26</v>
      </c>
      <c r="C44" s="6"/>
      <c r="D44" s="6"/>
      <c r="E44" s="20"/>
      <c r="F44" s="20"/>
      <c r="G44" s="6"/>
      <c r="H44"/>
      <c r="M44"/>
    </row>
    <row r="45" spans="1:13" s="4" customFormat="1" ht="13.5" customHeight="1" x14ac:dyDescent="0.2">
      <c r="A45" s="6"/>
      <c r="B45" s="6"/>
      <c r="C45" s="6"/>
      <c r="D45" s="6"/>
      <c r="E45" s="6"/>
      <c r="F45" s="6"/>
      <c r="G45" s="6"/>
      <c r="H45"/>
    </row>
    <row r="46" spans="1:13" s="4" customFormat="1" x14ac:dyDescent="0.2">
      <c r="A46" s="9" t="s">
        <v>36</v>
      </c>
      <c r="B46" s="6"/>
      <c r="C46" s="6" t="s">
        <v>57</v>
      </c>
      <c r="D46" s="19"/>
      <c r="E46" s="19"/>
      <c r="F46" s="20"/>
      <c r="G46" s="66"/>
      <c r="H46" s="71"/>
    </row>
    <row r="47" spans="1:13" s="4" customFormat="1" ht="11.25" x14ac:dyDescent="0.2">
      <c r="H47" s="39"/>
    </row>
    <row r="48" spans="1:13" s="4" customFormat="1" ht="11.25" x14ac:dyDescent="0.2"/>
    <row r="49" s="4" customFormat="1" ht="11.25" x14ac:dyDescent="0.2"/>
  </sheetData>
  <mergeCells count="38">
    <mergeCell ref="B28:D28"/>
    <mergeCell ref="B29:D29"/>
    <mergeCell ref="B31:D31"/>
    <mergeCell ref="B32:D32"/>
    <mergeCell ref="B33:D33"/>
    <mergeCell ref="B30:D30"/>
    <mergeCell ref="B35:D35"/>
    <mergeCell ref="B37:D37"/>
    <mergeCell ref="B38:D38"/>
    <mergeCell ref="B39:D39"/>
    <mergeCell ref="B34:D34"/>
    <mergeCell ref="B36:D36"/>
    <mergeCell ref="B27:D27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6:G16"/>
    <mergeCell ref="A17:G17"/>
    <mergeCell ref="A18:G18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4" workbookViewId="0">
      <selection activeCell="A38" sqref="A38:XFD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58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58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8</v>
      </c>
      <c r="E13" s="8">
        <v>42978</v>
      </c>
      <c r="F13" s="8">
        <v>42948</v>
      </c>
      <c r="G13" s="8">
        <v>42978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G42</f>
        <v>10773.087</v>
      </c>
      <c r="G14" s="113"/>
    </row>
    <row r="15" spans="1:13" x14ac:dyDescent="0.2">
      <c r="A15" s="6"/>
      <c r="B15" s="6"/>
      <c r="C15" s="59"/>
      <c r="D15" s="59"/>
      <c r="E15" s="59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57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57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56" t="s">
        <v>2</v>
      </c>
      <c r="F23" s="56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19</v>
      </c>
      <c r="F25" s="53">
        <f>G25/E25</f>
        <v>116.8078947368421</v>
      </c>
      <c r="G25" s="54">
        <v>2219.35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12</v>
      </c>
      <c r="F26" s="53">
        <f>G26/E26</f>
        <v>199.89333333333332</v>
      </c>
      <c r="G26" s="54">
        <v>2398.7199999999998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4618.07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s="3" customFormat="1" x14ac:dyDescent="0.2">
      <c r="A30" s="14"/>
      <c r="B30" s="110" t="s">
        <v>8</v>
      </c>
      <c r="C30" s="110"/>
      <c r="D30" s="111"/>
      <c r="E30" s="15"/>
      <c r="F30" s="37"/>
      <c r="G30" s="48">
        <v>0</v>
      </c>
      <c r="I30" s="4"/>
      <c r="J30" s="4"/>
      <c r="K30" s="4"/>
      <c r="L30" s="4"/>
    </row>
    <row r="31" spans="1:12" x14ac:dyDescent="0.2">
      <c r="A31" s="12" t="s">
        <v>9</v>
      </c>
      <c r="B31" s="119" t="s">
        <v>10</v>
      </c>
      <c r="C31" s="119"/>
      <c r="D31" s="120"/>
      <c r="E31" s="16"/>
      <c r="F31" s="35"/>
      <c r="G31" s="49"/>
    </row>
    <row r="32" spans="1:12" s="36" customFormat="1" x14ac:dyDescent="0.2">
      <c r="A32" s="33" t="s">
        <v>70</v>
      </c>
      <c r="B32" s="129" t="s">
        <v>93</v>
      </c>
      <c r="C32" s="130"/>
      <c r="D32" s="131"/>
      <c r="E32" s="92">
        <v>3</v>
      </c>
      <c r="F32" s="35">
        <v>55.6</v>
      </c>
      <c r="G32" s="50">
        <f>E32*F32</f>
        <v>166.8</v>
      </c>
      <c r="I32" s="4"/>
      <c r="J32" s="4"/>
      <c r="K32" s="4"/>
      <c r="L32" s="44"/>
    </row>
    <row r="33" spans="1:13" s="36" customFormat="1" x14ac:dyDescent="0.2">
      <c r="A33" s="33" t="s">
        <v>72</v>
      </c>
      <c r="B33" s="129" t="s">
        <v>94</v>
      </c>
      <c r="C33" s="130"/>
      <c r="D33" s="131"/>
      <c r="E33" s="92">
        <v>1</v>
      </c>
      <c r="F33" s="35">
        <v>266.88</v>
      </c>
      <c r="G33" s="50">
        <f>E33*F33</f>
        <v>266.88</v>
      </c>
      <c r="I33" s="4"/>
      <c r="J33" s="4"/>
      <c r="K33" s="4"/>
      <c r="L33" s="44"/>
    </row>
    <row r="34" spans="1:13" s="36" customFormat="1" x14ac:dyDescent="0.2">
      <c r="A34" s="33" t="s">
        <v>97</v>
      </c>
      <c r="B34" s="129" t="s">
        <v>98</v>
      </c>
      <c r="C34" s="130"/>
      <c r="D34" s="131"/>
      <c r="E34" s="92">
        <v>1</v>
      </c>
      <c r="F34" s="35">
        <v>1091</v>
      </c>
      <c r="G34" s="50">
        <f>E34*F34</f>
        <v>1091</v>
      </c>
      <c r="I34" s="4"/>
      <c r="J34" s="4"/>
      <c r="K34" s="4"/>
      <c r="L34" s="44"/>
    </row>
    <row r="35" spans="1:13" s="3" customFormat="1" x14ac:dyDescent="0.2">
      <c r="A35" s="14"/>
      <c r="B35" s="110" t="s">
        <v>11</v>
      </c>
      <c r="C35" s="110"/>
      <c r="D35" s="111"/>
      <c r="E35" s="15"/>
      <c r="F35" s="37"/>
      <c r="G35" s="48">
        <f>G32+G33+G34</f>
        <v>1524.68</v>
      </c>
      <c r="I35" s="4"/>
      <c r="J35" s="4"/>
      <c r="K35" s="4"/>
      <c r="L35" s="4"/>
    </row>
    <row r="36" spans="1:13" ht="9" customHeight="1" x14ac:dyDescent="0.2">
      <c r="A36" s="12"/>
      <c r="B36" s="119"/>
      <c r="C36" s="119"/>
      <c r="D36" s="120"/>
      <c r="E36" s="16"/>
      <c r="F36" s="35"/>
      <c r="G36" s="49"/>
    </row>
    <row r="37" spans="1:13" s="36" customFormat="1" x14ac:dyDescent="0.2">
      <c r="A37" s="33" t="s">
        <v>13</v>
      </c>
      <c r="B37" s="121" t="s">
        <v>73</v>
      </c>
      <c r="C37" s="121"/>
      <c r="D37" s="122"/>
      <c r="E37" s="34" t="s">
        <v>17</v>
      </c>
      <c r="F37" s="35"/>
      <c r="G37" s="50">
        <f>1.8* 875.3</f>
        <v>1575.54</v>
      </c>
      <c r="I37" s="4"/>
      <c r="J37" s="4"/>
      <c r="K37" s="4"/>
      <c r="L37" s="44"/>
    </row>
    <row r="38" spans="1:13" s="36" customFormat="1" x14ac:dyDescent="0.2">
      <c r="A38" s="33"/>
      <c r="B38" s="129" t="s">
        <v>95</v>
      </c>
      <c r="C38" s="130"/>
      <c r="D38" s="131"/>
      <c r="E38" s="34"/>
      <c r="F38" s="35"/>
      <c r="G38" s="50"/>
      <c r="I38" s="4"/>
      <c r="J38" s="4"/>
      <c r="K38" s="4"/>
      <c r="L38" s="44"/>
    </row>
    <row r="39" spans="1:13" s="36" customFormat="1" x14ac:dyDescent="0.2">
      <c r="A39" s="33"/>
      <c r="B39" s="129" t="s">
        <v>96</v>
      </c>
      <c r="C39" s="130"/>
      <c r="D39" s="131"/>
      <c r="E39" s="34"/>
      <c r="F39" s="35"/>
      <c r="G39" s="50"/>
      <c r="I39" s="4"/>
      <c r="J39" s="4"/>
      <c r="K39" s="4"/>
      <c r="L39" s="44"/>
    </row>
    <row r="40" spans="1:13" s="36" customFormat="1" x14ac:dyDescent="0.2">
      <c r="A40" s="33" t="s">
        <v>14</v>
      </c>
      <c r="B40" s="121" t="s">
        <v>74</v>
      </c>
      <c r="C40" s="121"/>
      <c r="D40" s="122"/>
      <c r="E40" s="34" t="s">
        <v>17</v>
      </c>
      <c r="F40" s="35"/>
      <c r="G40" s="50">
        <f>2.3*875.3</f>
        <v>2013.1899999999998</v>
      </c>
      <c r="I40" s="4"/>
      <c r="J40" s="4"/>
      <c r="K40" s="4"/>
      <c r="L40" s="44"/>
    </row>
    <row r="41" spans="1:13" s="36" customFormat="1" x14ac:dyDescent="0.2">
      <c r="A41" s="33" t="s">
        <v>15</v>
      </c>
      <c r="B41" s="121" t="s">
        <v>75</v>
      </c>
      <c r="C41" s="121"/>
      <c r="D41" s="122"/>
      <c r="E41" s="34" t="s">
        <v>17</v>
      </c>
      <c r="F41" s="35"/>
      <c r="G41" s="50">
        <f>1.19* 875.3</f>
        <v>1041.607</v>
      </c>
      <c r="I41" s="4"/>
      <c r="J41" s="4"/>
      <c r="K41" s="4"/>
      <c r="L41" s="44"/>
    </row>
    <row r="42" spans="1:13" s="3" customFormat="1" ht="13.5" thickBot="1" x14ac:dyDescent="0.25">
      <c r="A42" s="28"/>
      <c r="B42" s="123" t="s">
        <v>16</v>
      </c>
      <c r="C42" s="123"/>
      <c r="D42" s="124"/>
      <c r="E42" s="18"/>
      <c r="F42" s="18"/>
      <c r="G42" s="29">
        <f>G27+G30+G35+G37+G40+G41</f>
        <v>10773.087</v>
      </c>
      <c r="H42" s="32"/>
      <c r="I42" s="44"/>
      <c r="J42" s="44"/>
      <c r="K42" s="44"/>
      <c r="L42" s="4"/>
    </row>
    <row r="43" spans="1:13" x14ac:dyDescent="0.2">
      <c r="A43" s="6"/>
      <c r="B43" s="6"/>
      <c r="C43" s="6"/>
      <c r="D43" s="6"/>
      <c r="E43" s="6"/>
      <c r="F43" s="6"/>
      <c r="G43" s="6"/>
      <c r="H43" s="4"/>
    </row>
    <row r="44" spans="1:13" x14ac:dyDescent="0.2">
      <c r="A44" s="6"/>
      <c r="B44" s="6"/>
      <c r="C44" s="6"/>
      <c r="D44" s="6"/>
      <c r="E44" s="6"/>
      <c r="F44" s="6"/>
      <c r="G44" s="6"/>
      <c r="H44" s="4"/>
    </row>
    <row r="45" spans="1:13" x14ac:dyDescent="0.2">
      <c r="A45" s="6"/>
      <c r="B45" s="6"/>
      <c r="C45" s="6"/>
      <c r="D45" s="6"/>
      <c r="E45" s="6"/>
      <c r="F45" s="6"/>
      <c r="G45" s="6"/>
      <c r="H45" s="4"/>
    </row>
    <row r="46" spans="1:13" x14ac:dyDescent="0.2">
      <c r="A46" s="9" t="s">
        <v>25</v>
      </c>
      <c r="B46" s="9"/>
      <c r="C46" s="6" t="s">
        <v>39</v>
      </c>
      <c r="D46" s="19"/>
      <c r="E46" s="19"/>
      <c r="F46" s="6"/>
      <c r="G46" s="6" t="s">
        <v>40</v>
      </c>
      <c r="H46" s="4"/>
    </row>
    <row r="47" spans="1:13" s="4" customFormat="1" x14ac:dyDescent="0.2">
      <c r="A47" s="6"/>
      <c r="B47" s="6" t="s">
        <v>26</v>
      </c>
      <c r="C47" s="6"/>
      <c r="D47" s="6"/>
      <c r="E47" s="20"/>
      <c r="F47" s="20"/>
      <c r="G47" s="6"/>
      <c r="H47"/>
      <c r="M47"/>
    </row>
    <row r="48" spans="1:13" s="4" customFormat="1" ht="13.5" customHeight="1" x14ac:dyDescent="0.2">
      <c r="A48" s="6"/>
      <c r="B48" s="6"/>
      <c r="C48" s="6"/>
      <c r="D48" s="6"/>
      <c r="E48" s="6"/>
      <c r="F48" s="6"/>
      <c r="G48" s="6"/>
      <c r="H48"/>
    </row>
    <row r="49" spans="1:8" s="4" customFormat="1" x14ac:dyDescent="0.2">
      <c r="A49" s="9" t="s">
        <v>36</v>
      </c>
      <c r="B49" s="6"/>
      <c r="C49" s="6" t="s">
        <v>57</v>
      </c>
      <c r="D49" s="19"/>
      <c r="E49" s="19"/>
      <c r="F49" s="20"/>
      <c r="G49" s="66"/>
      <c r="H49" s="59"/>
    </row>
    <row r="50" spans="1:8" s="4" customFormat="1" ht="11.25" x14ac:dyDescent="0.2">
      <c r="H50" s="39"/>
    </row>
    <row r="51" spans="1:8" s="4" customFormat="1" ht="11.25" x14ac:dyDescent="0.2"/>
    <row r="52" spans="1:8" s="4" customFormat="1" ht="11.25" x14ac:dyDescent="0.2"/>
  </sheetData>
  <mergeCells count="41">
    <mergeCell ref="B37:D37"/>
    <mergeCell ref="B40:D40"/>
    <mergeCell ref="B41:D41"/>
    <mergeCell ref="B42:D42"/>
    <mergeCell ref="B28:D28"/>
    <mergeCell ref="B29:D29"/>
    <mergeCell ref="B30:D30"/>
    <mergeCell ref="B31:D31"/>
    <mergeCell ref="B35:D35"/>
    <mergeCell ref="B36:D36"/>
    <mergeCell ref="B38:D38"/>
    <mergeCell ref="B32:D32"/>
    <mergeCell ref="B33:D33"/>
    <mergeCell ref="B39:D39"/>
    <mergeCell ref="B34:D34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0" workbookViewId="0">
      <selection activeCell="A33" sqref="A33:XFD34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93" t="s">
        <v>41</v>
      </c>
      <c r="B1" s="94"/>
      <c r="C1" s="94"/>
      <c r="D1" s="94"/>
      <c r="E1" s="95" t="s">
        <v>45</v>
      </c>
      <c r="F1" s="95"/>
      <c r="G1" s="95"/>
      <c r="L1" s="45"/>
      <c r="M1" s="4"/>
    </row>
    <row r="2" spans="1:13" ht="15" x14ac:dyDescent="0.2">
      <c r="A2" s="96" t="s">
        <v>42</v>
      </c>
      <c r="B2" s="96"/>
      <c r="C2" s="96"/>
      <c r="D2" s="97" t="s">
        <v>46</v>
      </c>
      <c r="E2" s="97"/>
      <c r="F2" s="97"/>
      <c r="G2" s="97"/>
      <c r="L2" s="45"/>
      <c r="M2" s="4"/>
    </row>
    <row r="3" spans="1:13" ht="15" x14ac:dyDescent="0.2">
      <c r="A3" s="96" t="s">
        <v>43</v>
      </c>
      <c r="B3" s="96"/>
      <c r="C3" s="96"/>
      <c r="D3" s="97" t="s">
        <v>47</v>
      </c>
      <c r="E3" s="97"/>
      <c r="F3" s="97"/>
      <c r="G3" s="97"/>
      <c r="L3" s="45"/>
      <c r="M3" s="4"/>
    </row>
    <row r="4" spans="1:13" ht="15.75" thickBot="1" x14ac:dyDescent="0.25">
      <c r="A4" s="99" t="s">
        <v>44</v>
      </c>
      <c r="B4" s="99"/>
      <c r="C4" s="99"/>
      <c r="D4" s="100" t="s">
        <v>48</v>
      </c>
      <c r="E4" s="100"/>
      <c r="F4" s="100"/>
      <c r="G4" s="100"/>
      <c r="L4" s="45"/>
      <c r="M4" s="4"/>
    </row>
    <row r="5" spans="1:13" ht="28.5" customHeight="1" thickTop="1" x14ac:dyDescent="0.2">
      <c r="A5" s="101" t="s">
        <v>28</v>
      </c>
      <c r="B5" s="102"/>
      <c r="C5" s="17" t="s">
        <v>30</v>
      </c>
      <c r="E5" s="20"/>
    </row>
    <row r="6" spans="1:13" ht="25.5" customHeight="1" x14ac:dyDescent="0.2">
      <c r="A6" s="103" t="s">
        <v>29</v>
      </c>
      <c r="B6" s="104"/>
      <c r="C6" s="27" t="s">
        <v>38</v>
      </c>
      <c r="E6" s="22"/>
    </row>
    <row r="7" spans="1:13" x14ac:dyDescent="0.2">
      <c r="A7" s="105" t="s">
        <v>27</v>
      </c>
      <c r="B7" s="106"/>
      <c r="C7" s="17" t="s">
        <v>59</v>
      </c>
      <c r="E7" s="20"/>
      <c r="F7" s="23"/>
    </row>
    <row r="8" spans="1:13" x14ac:dyDescent="0.2">
      <c r="A8" s="25"/>
      <c r="B8" s="26"/>
      <c r="C8" s="26"/>
      <c r="D8" s="20"/>
      <c r="E8" s="24" t="s">
        <v>33</v>
      </c>
      <c r="F8" s="63" t="s">
        <v>31</v>
      </c>
      <c r="G8" s="65" t="s">
        <v>56</v>
      </c>
    </row>
    <row r="9" spans="1:13" x14ac:dyDescent="0.2">
      <c r="A9" s="25"/>
      <c r="B9" s="26"/>
      <c r="C9" s="26"/>
      <c r="D9" s="20"/>
      <c r="E9" s="21"/>
      <c r="F9" s="63" t="s">
        <v>32</v>
      </c>
      <c r="G9" s="47">
        <v>42217</v>
      </c>
    </row>
    <row r="10" spans="1:13" ht="6" customHeight="1" x14ac:dyDescent="0.2">
      <c r="A10" s="5"/>
      <c r="B10" s="6"/>
      <c r="C10" s="6"/>
      <c r="D10" s="6"/>
      <c r="E10" s="6"/>
      <c r="F10" s="6"/>
      <c r="G10" s="6"/>
    </row>
    <row r="11" spans="1:13" x14ac:dyDescent="0.2">
      <c r="A11" s="5"/>
      <c r="B11" s="6"/>
      <c r="C11" s="6"/>
      <c r="D11" s="107" t="s">
        <v>18</v>
      </c>
      <c r="E11" s="107" t="s">
        <v>19</v>
      </c>
      <c r="F11" s="109" t="s">
        <v>20</v>
      </c>
      <c r="G11" s="109"/>
    </row>
    <row r="12" spans="1:13" x14ac:dyDescent="0.2">
      <c r="A12" s="5"/>
      <c r="B12" s="6"/>
      <c r="C12" s="6"/>
      <c r="D12" s="108"/>
      <c r="E12" s="108"/>
      <c r="F12" s="7" t="s">
        <v>21</v>
      </c>
      <c r="G12" s="7" t="s">
        <v>22</v>
      </c>
    </row>
    <row r="13" spans="1:13" ht="14.25" customHeight="1" x14ac:dyDescent="0.2">
      <c r="A13" s="6"/>
      <c r="B13" s="6"/>
      <c r="C13" s="6"/>
      <c r="D13" s="38">
        <v>9</v>
      </c>
      <c r="E13" s="8">
        <v>43008</v>
      </c>
      <c r="F13" s="8">
        <v>42979</v>
      </c>
      <c r="G13" s="8">
        <v>43008</v>
      </c>
    </row>
    <row r="14" spans="1:13" x14ac:dyDescent="0.2">
      <c r="A14" s="6"/>
      <c r="B14" s="6"/>
      <c r="C14" s="112" t="s">
        <v>37</v>
      </c>
      <c r="D14" s="112"/>
      <c r="E14" s="112"/>
      <c r="F14" s="113">
        <f>G40</f>
        <v>15134.147000000003</v>
      </c>
      <c r="G14" s="113"/>
    </row>
    <row r="15" spans="1:13" x14ac:dyDescent="0.2">
      <c r="A15" s="6"/>
      <c r="B15" s="6"/>
      <c r="C15" s="64"/>
      <c r="D15" s="64"/>
      <c r="E15" s="64"/>
      <c r="F15" s="51"/>
      <c r="G15" s="51"/>
    </row>
    <row r="16" spans="1:13" ht="11.25" customHeight="1" x14ac:dyDescent="0.2">
      <c r="A16" s="114" t="s">
        <v>34</v>
      </c>
      <c r="B16" s="114"/>
      <c r="C16" s="114"/>
      <c r="D16" s="114" t="s">
        <v>34</v>
      </c>
      <c r="E16" s="114"/>
      <c r="F16" s="114"/>
      <c r="G16" s="114"/>
    </row>
    <row r="17" spans="1:12" ht="11.25" customHeight="1" x14ac:dyDescent="0.2">
      <c r="A17" s="114" t="s">
        <v>35</v>
      </c>
      <c r="B17" s="114"/>
      <c r="C17" s="114"/>
      <c r="D17" s="114"/>
      <c r="E17" s="114"/>
      <c r="F17" s="114"/>
      <c r="G17" s="114"/>
      <c r="H17" s="62"/>
      <c r="I17" s="42"/>
      <c r="J17" s="42"/>
    </row>
    <row r="18" spans="1:12" x14ac:dyDescent="0.2">
      <c r="A18" s="114" t="s">
        <v>58</v>
      </c>
      <c r="B18" s="114"/>
      <c r="C18" s="114"/>
      <c r="D18" s="114"/>
      <c r="E18" s="114"/>
      <c r="F18" s="114"/>
      <c r="G18" s="114"/>
      <c r="H18" s="98"/>
      <c r="I18" s="98"/>
      <c r="J18" s="98"/>
    </row>
    <row r="19" spans="1:12" ht="2.25" customHeight="1" x14ac:dyDescent="0.2">
      <c r="A19" s="11"/>
      <c r="B19" s="11"/>
      <c r="C19" s="11"/>
      <c r="D19" s="11"/>
      <c r="E19" s="11"/>
      <c r="F19" s="11"/>
      <c r="G19" s="11"/>
      <c r="H19" s="1"/>
      <c r="I19" s="42"/>
      <c r="J19" s="42"/>
    </row>
    <row r="20" spans="1:12" x14ac:dyDescent="0.2">
      <c r="A20" s="115" t="s">
        <v>12</v>
      </c>
      <c r="B20" s="115"/>
      <c r="C20" s="115"/>
      <c r="D20" s="115"/>
      <c r="E20" s="115"/>
      <c r="F20" s="115"/>
      <c r="G20" s="115"/>
      <c r="H20" s="62"/>
      <c r="I20" s="42"/>
      <c r="J20" s="42"/>
    </row>
    <row r="21" spans="1:12" ht="3.75" customHeight="1" x14ac:dyDescent="0.2">
      <c r="A21" s="6"/>
      <c r="B21" s="6"/>
      <c r="C21" s="6"/>
      <c r="D21" s="6"/>
      <c r="E21" s="6"/>
      <c r="F21" s="6"/>
      <c r="G21" s="6"/>
      <c r="H21" s="2"/>
    </row>
    <row r="22" spans="1:12" ht="6" customHeight="1" thickBot="1" x14ac:dyDescent="0.25">
      <c r="A22" s="6"/>
      <c r="B22" s="6"/>
      <c r="C22" s="6"/>
      <c r="D22" s="6"/>
      <c r="E22" s="6"/>
      <c r="F22" s="6"/>
      <c r="G22" s="6"/>
      <c r="H22" s="2"/>
    </row>
    <row r="23" spans="1:12" s="31" customFormat="1" ht="34.5" thickBot="1" x14ac:dyDescent="0.25">
      <c r="A23" s="40" t="s">
        <v>0</v>
      </c>
      <c r="B23" s="116" t="s">
        <v>1</v>
      </c>
      <c r="C23" s="116"/>
      <c r="D23" s="116"/>
      <c r="E23" s="61" t="s">
        <v>2</v>
      </c>
      <c r="F23" s="61" t="s">
        <v>24</v>
      </c>
      <c r="G23" s="41" t="s">
        <v>3</v>
      </c>
      <c r="I23" s="43"/>
      <c r="J23" s="43"/>
      <c r="K23" s="43"/>
      <c r="L23" s="43"/>
    </row>
    <row r="24" spans="1:12" x14ac:dyDescent="0.2">
      <c r="A24" s="30" t="s">
        <v>23</v>
      </c>
      <c r="B24" s="117" t="s">
        <v>4</v>
      </c>
      <c r="C24" s="117"/>
      <c r="D24" s="118"/>
      <c r="E24" s="13"/>
      <c r="F24" s="13"/>
      <c r="G24" s="10"/>
    </row>
    <row r="25" spans="1:12" x14ac:dyDescent="0.2">
      <c r="A25" s="12" t="s">
        <v>53</v>
      </c>
      <c r="B25" s="119" t="s">
        <v>50</v>
      </c>
      <c r="C25" s="119"/>
      <c r="D25" s="120"/>
      <c r="E25" s="52">
        <v>16</v>
      </c>
      <c r="F25" s="53">
        <f>G25/E25</f>
        <v>113.425</v>
      </c>
      <c r="G25" s="54">
        <v>1814.8</v>
      </c>
      <c r="H25" s="55"/>
      <c r="I25" s="45"/>
    </row>
    <row r="26" spans="1:12" x14ac:dyDescent="0.2">
      <c r="A26" s="12" t="s">
        <v>49</v>
      </c>
      <c r="B26" s="119" t="s">
        <v>51</v>
      </c>
      <c r="C26" s="119"/>
      <c r="D26" s="120"/>
      <c r="E26" s="52">
        <v>12</v>
      </c>
      <c r="F26" s="53">
        <f>G26/E26</f>
        <v>199.91750000000002</v>
      </c>
      <c r="G26" s="54">
        <v>2399.0100000000002</v>
      </c>
      <c r="H26" s="55"/>
      <c r="I26" s="45"/>
    </row>
    <row r="27" spans="1:12" s="3" customFormat="1" x14ac:dyDescent="0.2">
      <c r="A27" s="14"/>
      <c r="B27" s="110" t="s">
        <v>5</v>
      </c>
      <c r="C27" s="110"/>
      <c r="D27" s="111"/>
      <c r="E27" s="15"/>
      <c r="F27" s="37"/>
      <c r="G27" s="48">
        <f>SUM(G25:G26)</f>
        <v>4213.8100000000004</v>
      </c>
      <c r="I27" s="4"/>
      <c r="J27" s="4"/>
      <c r="K27" s="4"/>
      <c r="L27" s="4"/>
    </row>
    <row r="28" spans="1:12" ht="13.5" customHeight="1" x14ac:dyDescent="0.2">
      <c r="A28" s="12"/>
      <c r="B28" s="119"/>
      <c r="C28" s="119"/>
      <c r="D28" s="120"/>
      <c r="E28" s="16"/>
      <c r="F28" s="53"/>
      <c r="G28" s="49"/>
    </row>
    <row r="29" spans="1:12" x14ac:dyDescent="0.2">
      <c r="A29" s="12" t="s">
        <v>6</v>
      </c>
      <c r="B29" s="119" t="s">
        <v>7</v>
      </c>
      <c r="C29" s="119"/>
      <c r="D29" s="120"/>
      <c r="E29" s="16"/>
      <c r="F29" s="35"/>
      <c r="G29" s="49"/>
    </row>
    <row r="30" spans="1:12" x14ac:dyDescent="0.2">
      <c r="A30" s="12" t="s">
        <v>52</v>
      </c>
      <c r="B30" s="132" t="s">
        <v>101</v>
      </c>
      <c r="C30" s="133"/>
      <c r="D30" s="134"/>
      <c r="E30" s="16">
        <v>1</v>
      </c>
      <c r="F30" s="35">
        <v>3380</v>
      </c>
      <c r="G30" s="49">
        <f>E30*F30</f>
        <v>3380</v>
      </c>
    </row>
    <row r="31" spans="1:12" s="3" customFormat="1" x14ac:dyDescent="0.2">
      <c r="A31" s="14"/>
      <c r="B31" s="110" t="s">
        <v>8</v>
      </c>
      <c r="C31" s="110"/>
      <c r="D31" s="111"/>
      <c r="E31" s="15"/>
      <c r="F31" s="37"/>
      <c r="G31" s="48">
        <f>G30</f>
        <v>3380</v>
      </c>
      <c r="I31" s="4"/>
      <c r="J31" s="4"/>
      <c r="K31" s="4"/>
      <c r="L31" s="4"/>
    </row>
    <row r="32" spans="1:12" x14ac:dyDescent="0.2">
      <c r="A32" s="12" t="s">
        <v>9</v>
      </c>
      <c r="B32" s="119" t="s">
        <v>10</v>
      </c>
      <c r="C32" s="119"/>
      <c r="D32" s="120"/>
      <c r="E32" s="16"/>
      <c r="F32" s="35"/>
      <c r="G32" s="49"/>
    </row>
    <row r="33" spans="1:13" x14ac:dyDescent="0.2">
      <c r="A33" s="12" t="s">
        <v>70</v>
      </c>
      <c r="B33" s="132" t="s">
        <v>100</v>
      </c>
      <c r="C33" s="133"/>
      <c r="D33" s="134"/>
      <c r="E33" s="16">
        <v>1</v>
      </c>
      <c r="F33" s="35">
        <v>2526</v>
      </c>
      <c r="G33" s="49">
        <f>E33*F33</f>
        <v>2526</v>
      </c>
    </row>
    <row r="34" spans="1:13" x14ac:dyDescent="0.2">
      <c r="A34" s="12" t="s">
        <v>72</v>
      </c>
      <c r="B34" s="132" t="s">
        <v>99</v>
      </c>
      <c r="C34" s="133"/>
      <c r="D34" s="134"/>
      <c r="E34" s="16">
        <v>1</v>
      </c>
      <c r="F34" s="35">
        <v>384</v>
      </c>
      <c r="G34" s="49">
        <f>E34*F34</f>
        <v>384</v>
      </c>
    </row>
    <row r="35" spans="1:13" s="3" customFormat="1" x14ac:dyDescent="0.2">
      <c r="A35" s="14"/>
      <c r="B35" s="110" t="s">
        <v>11</v>
      </c>
      <c r="C35" s="110"/>
      <c r="D35" s="111"/>
      <c r="E35" s="15"/>
      <c r="F35" s="37"/>
      <c r="G35" s="48">
        <f>G33+G34</f>
        <v>2910</v>
      </c>
      <c r="H35" s="78"/>
      <c r="I35" s="4"/>
      <c r="J35" s="4"/>
      <c r="K35" s="4"/>
      <c r="L35" s="4"/>
    </row>
    <row r="36" spans="1:13" ht="9" customHeight="1" x14ac:dyDescent="0.2">
      <c r="A36" s="12"/>
      <c r="B36" s="119"/>
      <c r="C36" s="119"/>
      <c r="D36" s="120"/>
      <c r="E36" s="16"/>
      <c r="F36" s="35"/>
      <c r="G36" s="49"/>
    </row>
    <row r="37" spans="1:13" s="36" customFormat="1" x14ac:dyDescent="0.2">
      <c r="A37" s="33" t="s">
        <v>13</v>
      </c>
      <c r="B37" s="121" t="s">
        <v>73</v>
      </c>
      <c r="C37" s="121"/>
      <c r="D37" s="122"/>
      <c r="E37" s="34" t="s">
        <v>17</v>
      </c>
      <c r="F37" s="35"/>
      <c r="G37" s="50">
        <f>1.8* 875.3</f>
        <v>1575.54</v>
      </c>
      <c r="I37" s="4"/>
      <c r="J37" s="4"/>
      <c r="K37" s="4"/>
      <c r="L37" s="44"/>
    </row>
    <row r="38" spans="1:13" s="36" customFormat="1" x14ac:dyDescent="0.2">
      <c r="A38" s="33" t="s">
        <v>14</v>
      </c>
      <c r="B38" s="121" t="s">
        <v>74</v>
      </c>
      <c r="C38" s="121"/>
      <c r="D38" s="122"/>
      <c r="E38" s="34" t="s">
        <v>17</v>
      </c>
      <c r="F38" s="35"/>
      <c r="G38" s="50">
        <f>2.3*875.3</f>
        <v>2013.1899999999998</v>
      </c>
      <c r="I38" s="4"/>
      <c r="J38" s="4"/>
      <c r="K38" s="4"/>
      <c r="L38" s="44"/>
    </row>
    <row r="39" spans="1:13" s="36" customFormat="1" x14ac:dyDescent="0.2">
      <c r="A39" s="33" t="s">
        <v>15</v>
      </c>
      <c r="B39" s="121" t="s">
        <v>75</v>
      </c>
      <c r="C39" s="121"/>
      <c r="D39" s="122"/>
      <c r="E39" s="34" t="s">
        <v>17</v>
      </c>
      <c r="F39" s="35"/>
      <c r="G39" s="50">
        <f>1.19* 875.3</f>
        <v>1041.607</v>
      </c>
      <c r="I39" s="4"/>
      <c r="J39" s="4"/>
      <c r="K39" s="4"/>
      <c r="L39" s="44"/>
    </row>
    <row r="40" spans="1:13" s="3" customFormat="1" ht="13.5" thickBot="1" x14ac:dyDescent="0.25">
      <c r="A40" s="28"/>
      <c r="B40" s="123" t="s">
        <v>16</v>
      </c>
      <c r="C40" s="123"/>
      <c r="D40" s="124"/>
      <c r="E40" s="18"/>
      <c r="F40" s="18"/>
      <c r="G40" s="29">
        <f>G27+G31+G35+G37+G38+G39</f>
        <v>15134.147000000003</v>
      </c>
      <c r="H40" s="32"/>
      <c r="I40" s="44"/>
      <c r="J40" s="44"/>
      <c r="K40" s="44"/>
      <c r="L40" s="4"/>
    </row>
    <row r="41" spans="1:13" x14ac:dyDescent="0.2">
      <c r="A41" s="6"/>
      <c r="B41" s="6"/>
      <c r="C41" s="6"/>
      <c r="D41" s="6"/>
      <c r="E41" s="6"/>
      <c r="F41" s="6"/>
      <c r="G41" s="6"/>
      <c r="H41" s="4"/>
    </row>
    <row r="42" spans="1:13" x14ac:dyDescent="0.2">
      <c r="A42" s="6"/>
      <c r="B42" s="6"/>
      <c r="C42" s="6"/>
      <c r="D42" s="6"/>
      <c r="E42" s="6"/>
      <c r="F42" s="6"/>
      <c r="G42" s="6"/>
      <c r="H42" s="4"/>
    </row>
    <row r="43" spans="1:13" x14ac:dyDescent="0.2">
      <c r="A43" s="6"/>
      <c r="B43" s="6"/>
      <c r="C43" s="6"/>
      <c r="D43" s="6"/>
      <c r="E43" s="6"/>
      <c r="F43" s="6"/>
      <c r="G43" s="6"/>
      <c r="H43" s="4"/>
    </row>
    <row r="44" spans="1:13" x14ac:dyDescent="0.2">
      <c r="A44" s="9" t="s">
        <v>25</v>
      </c>
      <c r="B44" s="9"/>
      <c r="C44" s="6" t="s">
        <v>39</v>
      </c>
      <c r="D44" s="19"/>
      <c r="E44" s="19"/>
      <c r="F44" s="6"/>
      <c r="G44" s="6" t="s">
        <v>40</v>
      </c>
      <c r="H44" s="4"/>
    </row>
    <row r="45" spans="1:13" s="4" customFormat="1" x14ac:dyDescent="0.2">
      <c r="A45" s="6"/>
      <c r="B45" s="6" t="s">
        <v>26</v>
      </c>
      <c r="C45" s="6"/>
      <c r="D45" s="6"/>
      <c r="E45" s="20"/>
      <c r="F45" s="20"/>
      <c r="G45" s="6"/>
      <c r="H45"/>
      <c r="M45"/>
    </row>
    <row r="46" spans="1:13" s="4" customFormat="1" ht="13.5" customHeight="1" x14ac:dyDescent="0.2">
      <c r="A46" s="6"/>
      <c r="B46" s="6"/>
      <c r="C46" s="6"/>
      <c r="D46" s="6"/>
      <c r="E46" s="6"/>
      <c r="F46" s="6"/>
      <c r="G46" s="6"/>
      <c r="H46"/>
    </row>
    <row r="47" spans="1:13" s="4" customFormat="1" x14ac:dyDescent="0.2">
      <c r="A47" s="9" t="s">
        <v>36</v>
      </c>
      <c r="B47" s="6"/>
      <c r="C47" s="6" t="s">
        <v>57</v>
      </c>
      <c r="D47" s="19"/>
      <c r="E47" s="19"/>
      <c r="F47" s="20"/>
      <c r="G47" s="66"/>
      <c r="H47" s="64"/>
    </row>
    <row r="48" spans="1:13" s="4" customFormat="1" ht="11.25" x14ac:dyDescent="0.2">
      <c r="H48" s="39"/>
    </row>
    <row r="49" s="4" customFormat="1" ht="11.25" x14ac:dyDescent="0.2"/>
    <row r="50" s="4" customFormat="1" ht="11.25" x14ac:dyDescent="0.2"/>
  </sheetData>
  <mergeCells count="39">
    <mergeCell ref="B37:D37"/>
    <mergeCell ref="B38:D38"/>
    <mergeCell ref="B39:D39"/>
    <mergeCell ref="B40:D40"/>
    <mergeCell ref="B28:D28"/>
    <mergeCell ref="B29:D29"/>
    <mergeCell ref="B31:D31"/>
    <mergeCell ref="B32:D32"/>
    <mergeCell ref="B35:D35"/>
    <mergeCell ref="B36:D36"/>
    <mergeCell ref="B33:D33"/>
    <mergeCell ref="B30:D30"/>
    <mergeCell ref="B34:D34"/>
    <mergeCell ref="B27:D27"/>
    <mergeCell ref="C14:E14"/>
    <mergeCell ref="F14:G14"/>
    <mergeCell ref="A16:G16"/>
    <mergeCell ref="A17:G17"/>
    <mergeCell ref="A18:G18"/>
    <mergeCell ref="A20:G20"/>
    <mergeCell ref="B23:D23"/>
    <mergeCell ref="B24:D24"/>
    <mergeCell ref="B25:D25"/>
    <mergeCell ref="B26:D26"/>
    <mergeCell ref="H18:J18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свод17</vt:lpstr>
      <vt:lpstr>Итого за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Татьяна</dc:creator>
  <cp:lastModifiedBy>Инженер</cp:lastModifiedBy>
  <cp:lastPrinted>2015-06-17T06:43:44Z</cp:lastPrinted>
  <dcterms:created xsi:type="dcterms:W3CDTF">2011-05-16T05:20:26Z</dcterms:created>
  <dcterms:modified xsi:type="dcterms:W3CDTF">2018-02-02T02:39:44Z</dcterms:modified>
</cp:coreProperties>
</file>