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5195" windowHeight="8460" tabRatio="932" activeTab="12"/>
  </bookViews>
  <sheets>
    <sheet name="январь" sheetId="20" r:id="rId1"/>
    <sheet name="февраль" sheetId="21" r:id="rId2"/>
    <sheet name="март" sheetId="22" r:id="rId3"/>
    <sheet name="апрель" sheetId="24" r:id="rId4"/>
    <sheet name="май" sheetId="25" r:id="rId5"/>
    <sheet name="июнь" sheetId="26" r:id="rId6"/>
    <sheet name="июль" sheetId="27" r:id="rId7"/>
    <sheet name="август" sheetId="28" r:id="rId8"/>
    <sheet name="сентябрь" sheetId="29" r:id="rId9"/>
    <sheet name="октябрь" sheetId="30" r:id="rId10"/>
    <sheet name="ноябрь" sheetId="31" r:id="rId11"/>
    <sheet name="декабрь" sheetId="32" r:id="rId12"/>
    <sheet name="Сводный" sheetId="34" r:id="rId13"/>
    <sheet name="Итого 17 год" sheetId="35" r:id="rId14"/>
  </sheets>
  <definedNames>
    <definedName name="_xlnm.Print_Area" localSheetId="12">Сводный!$A$1:$G$66</definedName>
    <definedName name="_xlnm.Print_Area" localSheetId="0">январь!$A$1:$G$45</definedName>
  </definedNames>
  <calcPr calcId="145621"/>
</workbook>
</file>

<file path=xl/calcChain.xml><?xml version="1.0" encoding="utf-8"?>
<calcChain xmlns="http://schemas.openxmlformats.org/spreadsheetml/2006/main">
  <c r="F4" i="35" l="1"/>
  <c r="E4" i="35"/>
  <c r="C4" i="35"/>
  <c r="B4" i="35"/>
  <c r="I4" i="35"/>
  <c r="H4" i="35"/>
  <c r="H54" i="34"/>
  <c r="G54" i="34"/>
  <c r="G53" i="34"/>
  <c r="H53" i="34"/>
  <c r="J4" i="35" s="1"/>
  <c r="H52" i="34"/>
  <c r="G52" i="34"/>
  <c r="H46" i="34"/>
  <c r="H44" i="34"/>
  <c r="G44" i="34"/>
  <c r="G43" i="34"/>
  <c r="G42" i="34"/>
  <c r="G41" i="34"/>
  <c r="G40" i="34"/>
  <c r="G39" i="34"/>
  <c r="G38" i="34"/>
  <c r="H36" i="34"/>
  <c r="G36" i="34"/>
  <c r="F35" i="34"/>
  <c r="G34" i="34"/>
  <c r="G33" i="34"/>
  <c r="G32" i="34"/>
  <c r="G31" i="34"/>
  <c r="H28" i="34"/>
  <c r="G27" i="34"/>
  <c r="E27" i="34"/>
  <c r="G26" i="34"/>
  <c r="E26" i="34"/>
  <c r="G25" i="34"/>
  <c r="E25" i="34"/>
  <c r="G39" i="31"/>
  <c r="G38" i="32"/>
  <c r="H58" i="34" l="1"/>
  <c r="G32" i="32" l="1"/>
  <c r="G33" i="32" l="1"/>
  <c r="G34" i="31"/>
  <c r="G33" i="31"/>
  <c r="G35" i="29"/>
  <c r="G34" i="29"/>
  <c r="G31" i="29"/>
  <c r="G30" i="29"/>
  <c r="G33" i="29"/>
  <c r="G31" i="28"/>
  <c r="G30" i="28"/>
  <c r="G33" i="27"/>
  <c r="G32" i="27"/>
  <c r="G32" i="26" l="1"/>
  <c r="G31" i="26"/>
  <c r="G35" i="26"/>
  <c r="G34" i="26"/>
  <c r="G33" i="25"/>
  <c r="G32" i="25"/>
  <c r="J5" i="35" l="1"/>
  <c r="G5" i="35"/>
  <c r="F5" i="35"/>
  <c r="E5" i="35"/>
  <c r="D5" i="35"/>
  <c r="C5" i="35"/>
  <c r="B5" i="35"/>
  <c r="I5" i="35"/>
  <c r="H5" i="35"/>
  <c r="K4" i="35"/>
  <c r="K3" i="35"/>
  <c r="K5" i="35" l="1"/>
  <c r="F30" i="31" l="1"/>
  <c r="G31" i="31"/>
  <c r="G29" i="27" l="1"/>
  <c r="G57" i="34" l="1"/>
  <c r="G56" i="34"/>
  <c r="G55" i="34"/>
  <c r="G46" i="34"/>
  <c r="F27" i="34"/>
  <c r="F26" i="34" l="1"/>
  <c r="G28" i="34"/>
  <c r="F25" i="34"/>
  <c r="G28" i="26" l="1"/>
  <c r="F27" i="26"/>
  <c r="F26" i="26"/>
  <c r="F25" i="26"/>
  <c r="F28" i="27"/>
  <c r="F27" i="27"/>
  <c r="G36" i="32" l="1"/>
  <c r="G35" i="32"/>
  <c r="G27" i="32"/>
  <c r="F26" i="32"/>
  <c r="F25" i="32"/>
  <c r="G37" i="31"/>
  <c r="G36" i="31"/>
  <c r="G27" i="31"/>
  <c r="F26" i="31"/>
  <c r="F25" i="31"/>
  <c r="G35" i="30"/>
  <c r="G34" i="30"/>
  <c r="G27" i="30"/>
  <c r="F26" i="30"/>
  <c r="F25" i="30"/>
  <c r="G38" i="29"/>
  <c r="G37" i="29"/>
  <c r="G27" i="29"/>
  <c r="F26" i="29"/>
  <c r="F25" i="29"/>
  <c r="G27" i="28"/>
  <c r="G38" i="28"/>
  <c r="G35" i="28"/>
  <c r="F26" i="28"/>
  <c r="F25" i="28"/>
  <c r="G38" i="27"/>
  <c r="G37" i="27"/>
  <c r="F26" i="27"/>
  <c r="F25" i="27"/>
  <c r="G38" i="26"/>
  <c r="G37" i="26"/>
  <c r="G38" i="30" l="1"/>
  <c r="G40" i="31"/>
  <c r="F14" i="31" s="1"/>
  <c r="I27" i="31"/>
  <c r="G40" i="27"/>
  <c r="F14" i="27" s="1"/>
  <c r="F14" i="30"/>
  <c r="G40" i="29"/>
  <c r="F14" i="29" s="1"/>
  <c r="G39" i="32"/>
  <c r="F14" i="32" s="1"/>
  <c r="G40" i="28"/>
  <c r="F14" i="28" s="1"/>
  <c r="G40" i="26"/>
  <c r="F14" i="26" s="1"/>
  <c r="G36" i="25" l="1"/>
  <c r="G35" i="25"/>
  <c r="G27" i="25"/>
  <c r="G38" i="25" s="1"/>
  <c r="F14" i="25" s="1"/>
  <c r="F26" i="25"/>
  <c r="F25" i="25"/>
  <c r="G35" i="20" l="1"/>
  <c r="G34" i="20"/>
  <c r="G36" i="24"/>
  <c r="G34" i="24"/>
  <c r="G30" i="24"/>
  <c r="G27" i="24"/>
  <c r="G38" i="24" s="1"/>
  <c r="F26" i="24"/>
  <c r="F25" i="24"/>
  <c r="G37" i="22"/>
  <c r="G34" i="22"/>
  <c r="G30" i="22"/>
  <c r="G27" i="22"/>
  <c r="G40" i="22" s="1"/>
  <c r="F26" i="22"/>
  <c r="F25" i="22"/>
  <c r="G35" i="21"/>
  <c r="G34" i="21"/>
  <c r="G27" i="21"/>
  <c r="G38" i="21" s="1"/>
  <c r="F26" i="21"/>
  <c r="F25" i="21"/>
  <c r="G27" i="20"/>
  <c r="F26" i="20"/>
  <c r="F25" i="20"/>
  <c r="G58" i="34" l="1"/>
  <c r="F14" i="34" s="1"/>
  <c r="G37" i="20"/>
  <c r="F14" i="20" s="1"/>
  <c r="F14" i="21"/>
  <c r="F14" i="22"/>
  <c r="F14" i="24"/>
  <c r="H14" i="34" l="1"/>
</calcChain>
</file>

<file path=xl/sharedStrings.xml><?xml version="1.0" encoding="utf-8"?>
<sst xmlns="http://schemas.openxmlformats.org/spreadsheetml/2006/main" count="923" uniqueCount="119">
  <si>
    <t>№ п/п</t>
  </si>
  <si>
    <t>Наименование работ</t>
  </si>
  <si>
    <t>Кол-во раз за период</t>
  </si>
  <si>
    <t>Стоимость работ всего, руб.</t>
  </si>
  <si>
    <t>САНИТАРНОЕ  СОДЕРЖАНИЕ</t>
  </si>
  <si>
    <t>Итого санитарное содержание:</t>
  </si>
  <si>
    <t>2</t>
  </si>
  <si>
    <t>СТРОИТЕЛЬНЫЕ КОНСТРУКЦИИ</t>
  </si>
  <si>
    <t>Итого строительные конструкции:</t>
  </si>
  <si>
    <t>3</t>
  </si>
  <si>
    <t>ИНЖЕНЕРНОЕ ОБОРУДОВАНИЕ</t>
  </si>
  <si>
    <t>Итого инженерное оборудование:</t>
  </si>
  <si>
    <t>Содержание общего имущества жилого дома</t>
  </si>
  <si>
    <t>4</t>
  </si>
  <si>
    <t>5</t>
  </si>
  <si>
    <t>6</t>
  </si>
  <si>
    <t>ВСЕГО:</t>
  </si>
  <si>
    <t>постоянно</t>
  </si>
  <si>
    <t>Номер документа</t>
  </si>
  <si>
    <t>Дата составления</t>
  </si>
  <si>
    <t>Отчетный период</t>
  </si>
  <si>
    <t>с</t>
  </si>
  <si>
    <t>по</t>
  </si>
  <si>
    <t>1.</t>
  </si>
  <si>
    <t>Стоимость работ за 1 раз, руб.</t>
  </si>
  <si>
    <t>Сдал:</t>
  </si>
  <si>
    <t>м.п.</t>
  </si>
  <si>
    <t xml:space="preserve">Объект - </t>
  </si>
  <si>
    <t xml:space="preserve">Заказчик - </t>
  </si>
  <si>
    <t xml:space="preserve">Подрядчик (Исполнитель) - </t>
  </si>
  <si>
    <t>Собственники помещений многоквартирного дома</t>
  </si>
  <si>
    <t>номер</t>
  </si>
  <si>
    <t>дата</t>
  </si>
  <si>
    <t>Договор управления</t>
  </si>
  <si>
    <t>АКТ</t>
  </si>
  <si>
    <t>О ПРИЕМКЕ ВЫПОЛНЕННЫХ РАБОТ</t>
  </si>
  <si>
    <t>Принял:</t>
  </si>
  <si>
    <t>Стоимость работ по акту, руб.:</t>
  </si>
  <si>
    <t>Председатель совета МКД</t>
  </si>
  <si>
    <t>МУП "УК ЖКХ", 652740, г.Калтан, пр-кт.Мира, д. 65а, тел. (38472) 3-02-60</t>
  </si>
  <si>
    <t>Директор МУП "УК ЖКХ"</t>
  </si>
  <si>
    <t>М.А. Пивень</t>
  </si>
  <si>
    <t>МУП "УК ЖКХ"</t>
  </si>
  <si>
    <t>Муниципальное Унитарное Предприятие</t>
  </si>
  <si>
    <t xml:space="preserve">"Управляющая Компания Жилищно Коммунального </t>
  </si>
  <si>
    <t>Хозяйства"</t>
  </si>
  <si>
    <t>тел.(38472)3-02-60</t>
  </si>
  <si>
    <t>652740, Кемеровская обл., г.Калтан,</t>
  </si>
  <si>
    <t>проспект Мира 65а</t>
  </si>
  <si>
    <t>ИНН 4222014844; КПП 422201001</t>
  </si>
  <si>
    <t>по адресу: ул.Дзержинского, 22</t>
  </si>
  <si>
    <t>Т.П. Жидкова</t>
  </si>
  <si>
    <t>1.2</t>
  </si>
  <si>
    <t xml:space="preserve">Уборка дворовой территори   </t>
  </si>
  <si>
    <t>1.3</t>
  </si>
  <si>
    <t xml:space="preserve"> Мытьё лестничных площадок, маршей , коридоров.</t>
  </si>
  <si>
    <t>МКД № 22 по ул.Дзержинского, общ.пл.465,3 м кв.</t>
  </si>
  <si>
    <t>Аварийно-диспетчерское обслуживание (1,62руб/м2 х 465,3м2)</t>
  </si>
  <si>
    <t>Услуга управления компании и начисления (1руб/м2 х 465,3м2)</t>
  </si>
  <si>
    <t>2.1</t>
  </si>
  <si>
    <t>1.1</t>
  </si>
  <si>
    <t>7</t>
  </si>
  <si>
    <t>по заявке</t>
  </si>
  <si>
    <t>3.1</t>
  </si>
  <si>
    <t>Содержание земельного участка</t>
  </si>
  <si>
    <t>Содержание общего имущества</t>
  </si>
  <si>
    <t>Обеспечение устранения аварий</t>
  </si>
  <si>
    <t>Услуги по управлению</t>
  </si>
  <si>
    <t>Вывоз бытовых отходов</t>
  </si>
  <si>
    <t>Итого</t>
  </si>
  <si>
    <t>Тариф, руб</t>
  </si>
  <si>
    <t>Выполнено работ на сумму, руб</t>
  </si>
  <si>
    <t>Вывоз ТБО (1,19 руб/м2 х 465,3 м2)</t>
  </si>
  <si>
    <t>Механизированная очистка дворовой территории от снега                                   (2*0,35 маш/час*1350руб)</t>
  </si>
  <si>
    <t>Окашивание территории</t>
  </si>
  <si>
    <t>Механизированная очистка дворовой территории от снега                                   (0,15 маш/час*1000руб)</t>
  </si>
  <si>
    <t>Механизированная очистка дворовой территории от снега                                   ((0,15 +0,15+0,15+0,15)маш/час*1000руб)</t>
  </si>
  <si>
    <t>СВОДНЫЙ АКТ</t>
  </si>
  <si>
    <t>3.2</t>
  </si>
  <si>
    <t>Механизированная очистка дворовой территории</t>
  </si>
  <si>
    <t xml:space="preserve"> Подметание лестничных площадок, маршей , коридоров.</t>
  </si>
  <si>
    <t xml:space="preserve"> Мытьё и подметание лестничных площадок, маршей , коридоров.</t>
  </si>
  <si>
    <t>Вывоз ТБО (1,19руб/м2 х 465,3 м2)</t>
  </si>
  <si>
    <t>4.1</t>
  </si>
  <si>
    <t>4.2</t>
  </si>
  <si>
    <t>Скалывание сосулек</t>
  </si>
  <si>
    <t>Дератизация и дезинсекция</t>
  </si>
  <si>
    <t>Содержание и ремонт конструктивных элементов</t>
  </si>
  <si>
    <t>Содержание и ремонт систем инженерно-технического обеспечения</t>
  </si>
  <si>
    <t>Содержание и ремонт систем дымоудаления</t>
  </si>
  <si>
    <t>план</t>
  </si>
  <si>
    <t>графа №</t>
  </si>
  <si>
    <t xml:space="preserve">Механизированная очистка дворовой территории </t>
  </si>
  <si>
    <t>Устранение засора сети водоотведения (2эт)</t>
  </si>
  <si>
    <t>Устранение утечки сети ГВС (2эт)</t>
  </si>
  <si>
    <t>Устранение аварийной ситуации (2эт сан.узел)</t>
  </si>
  <si>
    <t>Ремонт сантехнических приборов (сан.узел 1,2  этаж)</t>
  </si>
  <si>
    <t>Смена унитаза (туалет 1 этаж)</t>
  </si>
  <si>
    <t>Ремонт дверного блока (ком.15)</t>
  </si>
  <si>
    <t>Ремонт слухового окна</t>
  </si>
  <si>
    <t>Устронение протечки в кровле (над лест. клеткой)</t>
  </si>
  <si>
    <t>Обследованние по подаче ГВС (1эт ванна)</t>
  </si>
  <si>
    <t>Протяжка стыков проф.листа на крыше</t>
  </si>
  <si>
    <t xml:space="preserve"> Смена ламп (1,2 эт)</t>
  </si>
  <si>
    <t>Текущий ремонт ком.14</t>
  </si>
  <si>
    <t>Ремонт сети электроснабжения кв.14</t>
  </si>
  <si>
    <t>Регулировка арматуры смывного бачка (2эт)</t>
  </si>
  <si>
    <t>Ревизия электрощита</t>
  </si>
  <si>
    <t>Механизированная очистка дворовой территории от снега  (0,15маш/час*1150руб)</t>
  </si>
  <si>
    <t>Механизированная очистка дворовой территории от снега  (0,35маш/час*1150руб)</t>
  </si>
  <si>
    <t>2.2</t>
  </si>
  <si>
    <t>2.3</t>
  </si>
  <si>
    <t>2.4</t>
  </si>
  <si>
    <t>2.5</t>
  </si>
  <si>
    <t>3.3</t>
  </si>
  <si>
    <t>3.4</t>
  </si>
  <si>
    <t>3.5</t>
  </si>
  <si>
    <t>3.6</t>
  </si>
  <si>
    <t>Механизированная очистка дворовой территории от снега  (0,35+0,15маш/час*1150руб)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</si>
</sst>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4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/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right"/>
    </xf>
    <xf numFmtId="0" fontId="5" fillId="0" borderId="4" xfId="0" applyFont="1" applyBorder="1"/>
    <xf numFmtId="49" fontId="6" fillId="0" borderId="3" xfId="0" applyNumberFormat="1" applyFont="1" applyBorder="1" applyAlignment="1">
      <alignment horizontal="right"/>
    </xf>
    <xf numFmtId="0" fontId="6" fillId="0" borderId="1" xfId="0" applyFont="1" applyBorder="1"/>
    <xf numFmtId="0" fontId="5" fillId="0" borderId="1" xfId="0" applyFont="1" applyBorder="1"/>
    <xf numFmtId="0" fontId="5" fillId="0" borderId="5" xfId="0" applyFont="1" applyBorder="1"/>
    <xf numFmtId="0" fontId="6" fillId="0" borderId="7" xfId="0" applyFont="1" applyBorder="1"/>
    <xf numFmtId="0" fontId="5" fillId="0" borderId="8" xfId="0" applyFont="1" applyBorder="1"/>
    <xf numFmtId="0" fontId="5" fillId="0" borderId="0" xfId="0" applyFont="1" applyBorder="1"/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5" xfId="0" applyFont="1" applyBorder="1" applyAlignment="1">
      <alignment wrapText="1"/>
    </xf>
    <xf numFmtId="49" fontId="6" fillId="0" borderId="6" xfId="0" applyNumberFormat="1" applyFont="1" applyBorder="1" applyAlignment="1">
      <alignment horizontal="right"/>
    </xf>
    <xf numFmtId="4" fontId="6" fillId="0" borderId="9" xfId="0" applyNumberFormat="1" applyFont="1" applyBorder="1"/>
    <xf numFmtId="49" fontId="5" fillId="0" borderId="10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4" fontId="2" fillId="0" borderId="0" xfId="0" applyNumberFormat="1" applyFont="1"/>
    <xf numFmtId="49" fontId="5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Fill="1"/>
    <xf numFmtId="0" fontId="6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/>
    <xf numFmtId="4" fontId="1" fillId="0" borderId="0" xfId="0" applyNumberFormat="1" applyFont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2" fontId="6" fillId="0" borderId="14" xfId="0" applyNumberFormat="1" applyFont="1" applyBorder="1"/>
    <xf numFmtId="2" fontId="5" fillId="0" borderId="14" xfId="0" applyNumberFormat="1" applyFont="1" applyBorder="1"/>
    <xf numFmtId="2" fontId="5" fillId="0" borderId="14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2" fontId="5" fillId="0" borderId="14" xfId="0" applyNumberFormat="1" applyFont="1" applyFill="1" applyBorder="1"/>
    <xf numFmtId="4" fontId="0" fillId="0" borderId="0" xfId="0" applyNumberForma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4" fontId="5" fillId="0" borderId="14" xfId="0" applyNumberFormat="1" applyFont="1" applyFill="1" applyBorder="1" applyAlignment="1">
      <alignment wrapText="1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2" fontId="1" fillId="0" borderId="0" xfId="0" applyNumberFormat="1" applyFont="1"/>
    <xf numFmtId="0" fontId="17" fillId="0" borderId="1" xfId="1" applyFont="1" applyBorder="1"/>
    <xf numFmtId="0" fontId="17" fillId="0" borderId="1" xfId="1" applyFont="1" applyBorder="1" applyAlignment="1">
      <alignment horizontal="center" vertical="center" wrapText="1"/>
    </xf>
    <xf numFmtId="0" fontId="16" fillId="0" borderId="0" xfId="1" applyAlignment="1">
      <alignment horizontal="center" vertical="center" wrapText="1"/>
    </xf>
    <xf numFmtId="0" fontId="16" fillId="0" borderId="0" xfId="1"/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/>
    </xf>
    <xf numFmtId="4" fontId="18" fillId="0" borderId="1" xfId="1" applyNumberFormat="1" applyFont="1" applyBorder="1" applyAlignment="1">
      <alignment horizontal="center"/>
    </xf>
    <xf numFmtId="4" fontId="17" fillId="0" borderId="1" xfId="1" applyNumberFormat="1" applyFont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4" fontId="17" fillId="2" borderId="1" xfId="1" applyNumberFormat="1" applyFont="1" applyFill="1" applyBorder="1" applyAlignment="1">
      <alignment horizontal="center" vertical="center"/>
    </xf>
    <xf numFmtId="4" fontId="18" fillId="2" borderId="1" xfId="1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6" fillId="0" borderId="0" xfId="1" applyAlignment="1">
      <alignment horizontal="center" vertical="center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7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4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5" fillId="0" borderId="16" xfId="0" applyFont="1" applyBorder="1" applyAlignment="1"/>
    <xf numFmtId="0" fontId="0" fillId="0" borderId="17" xfId="0" applyBorder="1" applyAlignment="1"/>
    <xf numFmtId="0" fontId="5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5" fillId="0" borderId="20" xfId="0" applyFont="1" applyBorder="1" applyAlignment="1"/>
    <xf numFmtId="0" fontId="0" fillId="0" borderId="8" xfId="0" applyBorder="1" applyAlignment="1"/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2" fontId="2" fillId="0" borderId="0" xfId="0" applyNumberFormat="1" applyFont="1"/>
    <xf numFmtId="2" fontId="0" fillId="0" borderId="0" xfId="0" applyNumberFormat="1" applyFill="1"/>
    <xf numFmtId="4" fontId="0" fillId="0" borderId="0" xfId="0" applyNumberForma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0" zoomScaleNormal="100" workbookViewId="0">
      <selection activeCell="G36" sqref="G36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8" t="s">
        <v>42</v>
      </c>
      <c r="B1" s="129"/>
      <c r="C1" s="129"/>
      <c r="D1" s="129"/>
      <c r="E1" s="130" t="s">
        <v>46</v>
      </c>
      <c r="F1" s="130"/>
      <c r="G1" s="130"/>
      <c r="L1" s="50"/>
      <c r="M1" s="4"/>
    </row>
    <row r="2" spans="1:13" ht="15" x14ac:dyDescent="0.2">
      <c r="A2" s="131" t="s">
        <v>43</v>
      </c>
      <c r="B2" s="131"/>
      <c r="C2" s="131"/>
      <c r="D2" s="132" t="s">
        <v>47</v>
      </c>
      <c r="E2" s="132"/>
      <c r="F2" s="132"/>
      <c r="G2" s="132"/>
      <c r="L2" s="50"/>
      <c r="M2" s="4"/>
    </row>
    <row r="3" spans="1:13" ht="15" x14ac:dyDescent="0.2">
      <c r="A3" s="131" t="s">
        <v>44</v>
      </c>
      <c r="B3" s="131"/>
      <c r="C3" s="131"/>
      <c r="D3" s="132" t="s">
        <v>48</v>
      </c>
      <c r="E3" s="132"/>
      <c r="F3" s="132"/>
      <c r="G3" s="132"/>
      <c r="L3" s="50"/>
      <c r="M3" s="4"/>
    </row>
    <row r="4" spans="1:13" ht="15.75" thickBot="1" x14ac:dyDescent="0.25">
      <c r="A4" s="114" t="s">
        <v>45</v>
      </c>
      <c r="B4" s="114"/>
      <c r="C4" s="114"/>
      <c r="D4" s="115" t="s">
        <v>49</v>
      </c>
      <c r="E4" s="115"/>
      <c r="F4" s="115"/>
      <c r="G4" s="115"/>
      <c r="L4" s="50"/>
      <c r="M4" s="4"/>
    </row>
    <row r="5" spans="1:13" ht="28.5" customHeight="1" thickTop="1" x14ac:dyDescent="0.2">
      <c r="A5" s="116" t="s">
        <v>28</v>
      </c>
      <c r="B5" s="117"/>
      <c r="C5" s="19" t="s">
        <v>30</v>
      </c>
      <c r="E5" s="22"/>
    </row>
    <row r="6" spans="1:13" ht="25.5" customHeight="1" x14ac:dyDescent="0.2">
      <c r="A6" s="118" t="s">
        <v>29</v>
      </c>
      <c r="B6" s="119"/>
      <c r="C6" s="29" t="s">
        <v>39</v>
      </c>
      <c r="E6" s="24"/>
    </row>
    <row r="7" spans="1:13" x14ac:dyDescent="0.2">
      <c r="A7" s="120" t="s">
        <v>27</v>
      </c>
      <c r="B7" s="121"/>
      <c r="C7" s="19" t="s">
        <v>56</v>
      </c>
      <c r="E7" s="22"/>
      <c r="F7" s="25"/>
    </row>
    <row r="8" spans="1:13" x14ac:dyDescent="0.2">
      <c r="A8" s="27"/>
      <c r="B8" s="28"/>
      <c r="C8" s="28"/>
      <c r="D8" s="22"/>
      <c r="E8" s="26" t="s">
        <v>33</v>
      </c>
      <c r="F8" s="8" t="s">
        <v>31</v>
      </c>
      <c r="G8" s="51">
        <v>2</v>
      </c>
    </row>
    <row r="9" spans="1:13" x14ac:dyDescent="0.2">
      <c r="A9" s="27"/>
      <c r="B9" s="28"/>
      <c r="C9" s="28"/>
      <c r="D9" s="22"/>
      <c r="E9" s="23"/>
      <c r="F9" s="8" t="s">
        <v>32</v>
      </c>
      <c r="G9" s="52">
        <v>41699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2" t="s">
        <v>18</v>
      </c>
      <c r="E11" s="122" t="s">
        <v>19</v>
      </c>
      <c r="F11" s="124" t="s">
        <v>20</v>
      </c>
      <c r="G11" s="124"/>
    </row>
    <row r="12" spans="1:13" x14ac:dyDescent="0.2">
      <c r="A12" s="6"/>
      <c r="B12" s="7"/>
      <c r="C12" s="7"/>
      <c r="D12" s="123"/>
      <c r="E12" s="123"/>
      <c r="F12" s="9" t="s">
        <v>21</v>
      </c>
      <c r="G12" s="9" t="s">
        <v>22</v>
      </c>
    </row>
    <row r="13" spans="1:13" ht="14.25" customHeight="1" x14ac:dyDescent="0.2">
      <c r="A13" s="7"/>
      <c r="B13" s="7"/>
      <c r="C13" s="7"/>
      <c r="D13" s="41">
        <v>1</v>
      </c>
      <c r="E13" s="10">
        <v>42766</v>
      </c>
      <c r="F13" s="10">
        <v>42736</v>
      </c>
      <c r="G13" s="10">
        <v>42766</v>
      </c>
    </row>
    <row r="14" spans="1:13" x14ac:dyDescent="0.2">
      <c r="A14" s="7"/>
      <c r="B14" s="7"/>
      <c r="C14" s="125" t="s">
        <v>37</v>
      </c>
      <c r="D14" s="125"/>
      <c r="E14" s="125"/>
      <c r="F14" s="126">
        <f>G37</f>
        <v>7308.1760000000004</v>
      </c>
      <c r="G14" s="126"/>
    </row>
    <row r="15" spans="1:13" x14ac:dyDescent="0.2">
      <c r="A15" s="7"/>
      <c r="B15" s="7"/>
      <c r="C15" s="42"/>
      <c r="D15" s="42"/>
      <c r="E15" s="42"/>
      <c r="F15" s="56"/>
      <c r="G15" s="56"/>
    </row>
    <row r="16" spans="1:13" ht="11.25" customHeight="1" x14ac:dyDescent="0.2">
      <c r="A16" s="127" t="s">
        <v>34</v>
      </c>
      <c r="B16" s="127"/>
      <c r="C16" s="127"/>
      <c r="D16" s="127" t="s">
        <v>34</v>
      </c>
      <c r="E16" s="127"/>
      <c r="F16" s="127"/>
      <c r="G16" s="127"/>
    </row>
    <row r="17" spans="1:12" ht="11.25" customHeight="1" x14ac:dyDescent="0.2">
      <c r="A17" s="127" t="s">
        <v>35</v>
      </c>
      <c r="B17" s="127"/>
      <c r="C17" s="127"/>
      <c r="D17" s="127"/>
      <c r="E17" s="127"/>
      <c r="F17" s="127"/>
      <c r="G17" s="127"/>
      <c r="H17" s="5"/>
      <c r="I17" s="47"/>
      <c r="J17" s="47"/>
    </row>
    <row r="18" spans="1:12" x14ac:dyDescent="0.2">
      <c r="A18" s="127" t="s">
        <v>50</v>
      </c>
      <c r="B18" s="127"/>
      <c r="C18" s="127"/>
      <c r="D18" s="127"/>
      <c r="E18" s="127"/>
      <c r="F18" s="127"/>
      <c r="G18" s="127"/>
      <c r="H18" s="113"/>
      <c r="I18" s="113"/>
      <c r="J18" s="113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47"/>
      <c r="J19" s="47"/>
    </row>
    <row r="20" spans="1:12" x14ac:dyDescent="0.2">
      <c r="A20" s="109" t="s">
        <v>12</v>
      </c>
      <c r="B20" s="109"/>
      <c r="C20" s="109"/>
      <c r="D20" s="109"/>
      <c r="E20" s="109"/>
      <c r="F20" s="109"/>
      <c r="G20" s="109"/>
      <c r="H20" s="5"/>
      <c r="I20" s="47"/>
      <c r="J20" s="4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3" customFormat="1" ht="34.5" thickBot="1" x14ac:dyDescent="0.25">
      <c r="A23" s="44" t="s">
        <v>0</v>
      </c>
      <c r="B23" s="110" t="s">
        <v>1</v>
      </c>
      <c r="C23" s="110"/>
      <c r="D23" s="110"/>
      <c r="E23" s="45" t="s">
        <v>2</v>
      </c>
      <c r="F23" s="45" t="s">
        <v>24</v>
      </c>
      <c r="G23" s="46" t="s">
        <v>3</v>
      </c>
      <c r="I23" s="48"/>
      <c r="J23" s="48"/>
      <c r="K23" s="48"/>
      <c r="L23" s="48"/>
    </row>
    <row r="24" spans="1:12" x14ac:dyDescent="0.2">
      <c r="A24" s="32" t="s">
        <v>23</v>
      </c>
      <c r="B24" s="111" t="s">
        <v>4</v>
      </c>
      <c r="C24" s="111"/>
      <c r="D24" s="112"/>
      <c r="E24" s="15"/>
      <c r="F24" s="15"/>
      <c r="G24" s="12"/>
    </row>
    <row r="25" spans="1:12" x14ac:dyDescent="0.2">
      <c r="A25" s="14" t="s">
        <v>60</v>
      </c>
      <c r="B25" s="103" t="s">
        <v>53</v>
      </c>
      <c r="C25" s="103"/>
      <c r="D25" s="104"/>
      <c r="E25" s="57">
        <v>16</v>
      </c>
      <c r="F25" s="58">
        <f>G25/E25</f>
        <v>123.498125</v>
      </c>
      <c r="G25" s="59">
        <v>1975.97</v>
      </c>
      <c r="H25" s="60"/>
      <c r="I25" s="50"/>
    </row>
    <row r="26" spans="1:12" x14ac:dyDescent="0.2">
      <c r="A26" s="14" t="s">
        <v>52</v>
      </c>
      <c r="B26" s="103" t="s">
        <v>80</v>
      </c>
      <c r="C26" s="103"/>
      <c r="D26" s="104"/>
      <c r="E26" s="57">
        <v>10</v>
      </c>
      <c r="F26" s="58">
        <f>G26/E26</f>
        <v>355.93700000000001</v>
      </c>
      <c r="G26" s="59">
        <v>3559.37</v>
      </c>
      <c r="H26" s="60"/>
      <c r="I26" s="50"/>
    </row>
    <row r="27" spans="1:12" s="3" customFormat="1" x14ac:dyDescent="0.2">
      <c r="A27" s="16"/>
      <c r="B27" s="105" t="s">
        <v>5</v>
      </c>
      <c r="C27" s="105"/>
      <c r="D27" s="106"/>
      <c r="E27" s="17"/>
      <c r="F27" s="39"/>
      <c r="G27" s="53">
        <f>SUM(G25:G26)</f>
        <v>5535.34</v>
      </c>
      <c r="I27" s="4"/>
      <c r="J27" s="4"/>
      <c r="K27" s="4"/>
      <c r="L27" s="4"/>
    </row>
    <row r="28" spans="1:12" ht="13.5" customHeight="1" x14ac:dyDescent="0.2">
      <c r="A28" s="14"/>
      <c r="B28" s="103"/>
      <c r="C28" s="103"/>
      <c r="D28" s="104"/>
      <c r="E28" s="18"/>
      <c r="F28" s="37"/>
      <c r="G28" s="54"/>
    </row>
    <row r="29" spans="1:12" x14ac:dyDescent="0.2">
      <c r="A29" s="14" t="s">
        <v>6</v>
      </c>
      <c r="B29" s="103" t="s">
        <v>7</v>
      </c>
      <c r="C29" s="103"/>
      <c r="D29" s="104"/>
      <c r="E29" s="18"/>
      <c r="F29" s="37"/>
      <c r="G29" s="54"/>
    </row>
    <row r="30" spans="1:12" s="3" customFormat="1" x14ac:dyDescent="0.2">
      <c r="A30" s="16"/>
      <c r="B30" s="105" t="s">
        <v>8</v>
      </c>
      <c r="C30" s="105"/>
      <c r="D30" s="106"/>
      <c r="E30" s="17"/>
      <c r="F30" s="39"/>
      <c r="G30" s="53">
        <v>0</v>
      </c>
      <c r="I30" s="4"/>
      <c r="J30" s="4"/>
      <c r="K30" s="4"/>
      <c r="L30" s="4"/>
    </row>
    <row r="31" spans="1:12" x14ac:dyDescent="0.2">
      <c r="A31" s="14" t="s">
        <v>9</v>
      </c>
      <c r="B31" s="103" t="s">
        <v>10</v>
      </c>
      <c r="C31" s="103"/>
      <c r="D31" s="104"/>
      <c r="E31" s="18"/>
      <c r="F31" s="37"/>
      <c r="G31" s="54"/>
      <c r="H31" s="82"/>
    </row>
    <row r="32" spans="1:12" s="3" customFormat="1" x14ac:dyDescent="0.2">
      <c r="A32" s="16"/>
      <c r="B32" s="105" t="s">
        <v>11</v>
      </c>
      <c r="C32" s="105"/>
      <c r="D32" s="106"/>
      <c r="E32" s="17"/>
      <c r="F32" s="39"/>
      <c r="G32" s="53">
        <v>0</v>
      </c>
      <c r="I32" s="4"/>
      <c r="J32" s="4"/>
      <c r="K32" s="4"/>
      <c r="L32" s="4"/>
    </row>
    <row r="33" spans="1:13" ht="9" customHeight="1" x14ac:dyDescent="0.2">
      <c r="A33" s="14"/>
      <c r="B33" s="103"/>
      <c r="C33" s="103"/>
      <c r="D33" s="104"/>
      <c r="E33" s="18"/>
      <c r="F33" s="37"/>
      <c r="G33" s="54"/>
    </row>
    <row r="34" spans="1:13" s="38" customFormat="1" x14ac:dyDescent="0.2">
      <c r="A34" s="35" t="s">
        <v>13</v>
      </c>
      <c r="B34" s="107" t="s">
        <v>57</v>
      </c>
      <c r="C34" s="107"/>
      <c r="D34" s="108"/>
      <c r="E34" s="36" t="s">
        <v>17</v>
      </c>
      <c r="F34" s="37"/>
      <c r="G34" s="55">
        <f>1.62*465.3</f>
        <v>753.78600000000006</v>
      </c>
      <c r="I34" s="4"/>
      <c r="J34" s="4"/>
      <c r="K34" s="4"/>
      <c r="L34" s="49"/>
    </row>
    <row r="35" spans="1:13" s="38" customFormat="1" x14ac:dyDescent="0.2">
      <c r="A35" s="35" t="s">
        <v>14</v>
      </c>
      <c r="B35" s="107" t="s">
        <v>58</v>
      </c>
      <c r="C35" s="107"/>
      <c r="D35" s="108"/>
      <c r="E35" s="36" t="s">
        <v>17</v>
      </c>
      <c r="F35" s="37"/>
      <c r="G35" s="55">
        <f>1*465.3</f>
        <v>465.3</v>
      </c>
      <c r="I35" s="4"/>
      <c r="J35" s="4"/>
      <c r="K35" s="4"/>
      <c r="L35" s="49"/>
    </row>
    <row r="36" spans="1:13" s="38" customFormat="1" ht="15" customHeight="1" x14ac:dyDescent="0.2">
      <c r="A36" s="35" t="s">
        <v>15</v>
      </c>
      <c r="B36" s="107" t="s">
        <v>72</v>
      </c>
      <c r="C36" s="107"/>
      <c r="D36" s="108"/>
      <c r="E36" s="36" t="s">
        <v>17</v>
      </c>
      <c r="F36" s="37"/>
      <c r="G36" s="55">
        <v>553.75</v>
      </c>
      <c r="I36" s="4"/>
      <c r="J36" s="4"/>
      <c r="K36" s="4"/>
      <c r="L36" s="49"/>
    </row>
    <row r="37" spans="1:13" s="3" customFormat="1" ht="13.5" thickBot="1" x14ac:dyDescent="0.25">
      <c r="A37" s="30"/>
      <c r="B37" s="101" t="s">
        <v>16</v>
      </c>
      <c r="C37" s="101"/>
      <c r="D37" s="102"/>
      <c r="E37" s="20"/>
      <c r="F37" s="20"/>
      <c r="G37" s="31">
        <f>G27+G30+G32+G34+G35+G36</f>
        <v>7308.1760000000004</v>
      </c>
      <c r="H37" s="34"/>
      <c r="I37" s="49"/>
      <c r="J37" s="49"/>
      <c r="K37" s="49"/>
      <c r="L37" s="4"/>
    </row>
    <row r="38" spans="1:13" ht="7.5" customHeight="1" x14ac:dyDescent="0.2">
      <c r="A38" s="7"/>
      <c r="B38" s="7"/>
      <c r="C38" s="7"/>
      <c r="D38" s="7"/>
      <c r="E38" s="7"/>
      <c r="F38" s="7"/>
      <c r="G38" s="7"/>
      <c r="I38" s="49"/>
      <c r="J38" s="49"/>
      <c r="K38" s="49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11" t="s">
        <v>25</v>
      </c>
      <c r="B42" s="11"/>
      <c r="C42" s="7" t="s">
        <v>40</v>
      </c>
      <c r="D42" s="21"/>
      <c r="E42" s="21"/>
      <c r="F42" s="7"/>
      <c r="G42" s="7" t="s">
        <v>41</v>
      </c>
      <c r="H42" s="4"/>
    </row>
    <row r="43" spans="1:13" s="4" customFormat="1" x14ac:dyDescent="0.2">
      <c r="A43" s="7"/>
      <c r="B43" s="7" t="s">
        <v>26</v>
      </c>
      <c r="C43" s="7"/>
      <c r="D43" s="7"/>
      <c r="E43" s="22"/>
      <c r="F43" s="22"/>
      <c r="G43" s="7"/>
      <c r="H43"/>
      <c r="M43"/>
    </row>
    <row r="44" spans="1:13" s="4" customFormat="1" ht="13.5" customHeight="1" x14ac:dyDescent="0.2">
      <c r="A44" s="7"/>
      <c r="B44" s="7"/>
      <c r="C44" s="7"/>
      <c r="D44" s="7"/>
      <c r="E44" s="7"/>
      <c r="F44" s="7"/>
      <c r="G44" s="7"/>
      <c r="H44"/>
    </row>
    <row r="45" spans="1:13" s="4" customFormat="1" x14ac:dyDescent="0.2">
      <c r="A45" s="11" t="s">
        <v>36</v>
      </c>
      <c r="B45" s="7"/>
      <c r="C45" s="7" t="s">
        <v>38</v>
      </c>
      <c r="D45" s="21"/>
      <c r="E45" s="21"/>
      <c r="F45" s="22"/>
      <c r="G45" s="40" t="s">
        <v>51</v>
      </c>
      <c r="H45" s="42"/>
    </row>
    <row r="46" spans="1:13" s="4" customFormat="1" ht="11.25" x14ac:dyDescent="0.2">
      <c r="H46" s="43"/>
    </row>
    <row r="47" spans="1:13" s="4" customFormat="1" ht="11.25" x14ac:dyDescent="0.2"/>
    <row r="48" spans="1:13" s="4" customFormat="1" ht="11.25" x14ac:dyDescent="0.2"/>
  </sheetData>
  <mergeCells count="36"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6:G16"/>
    <mergeCell ref="A17:G17"/>
    <mergeCell ref="A18:G18"/>
    <mergeCell ref="B27:D27"/>
    <mergeCell ref="B28:D28"/>
    <mergeCell ref="B29:D29"/>
    <mergeCell ref="B30:D30"/>
    <mergeCell ref="A20:G20"/>
    <mergeCell ref="B23:D23"/>
    <mergeCell ref="B24:D24"/>
    <mergeCell ref="B25:D25"/>
    <mergeCell ref="B26:D26"/>
    <mergeCell ref="B37:D37"/>
    <mergeCell ref="B31:D31"/>
    <mergeCell ref="B32:D32"/>
    <mergeCell ref="B33:D33"/>
    <mergeCell ref="B34:D34"/>
    <mergeCell ref="B35:D35"/>
    <mergeCell ref="B36:D36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0" workbookViewId="0">
      <selection activeCell="G36" sqref="G36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8" t="s">
        <v>42</v>
      </c>
      <c r="B1" s="129"/>
      <c r="C1" s="129"/>
      <c r="D1" s="129"/>
      <c r="E1" s="130" t="s">
        <v>46</v>
      </c>
      <c r="F1" s="130"/>
      <c r="G1" s="130"/>
      <c r="L1" s="50"/>
      <c r="M1" s="4"/>
    </row>
    <row r="2" spans="1:13" ht="15" x14ac:dyDescent="0.2">
      <c r="A2" s="131" t="s">
        <v>43</v>
      </c>
      <c r="B2" s="131"/>
      <c r="C2" s="131"/>
      <c r="D2" s="132" t="s">
        <v>47</v>
      </c>
      <c r="E2" s="132"/>
      <c r="F2" s="132"/>
      <c r="G2" s="132"/>
      <c r="L2" s="50"/>
      <c r="M2" s="4"/>
    </row>
    <row r="3" spans="1:13" ht="15" x14ac:dyDescent="0.2">
      <c r="A3" s="131" t="s">
        <v>44</v>
      </c>
      <c r="B3" s="131"/>
      <c r="C3" s="131"/>
      <c r="D3" s="132" t="s">
        <v>48</v>
      </c>
      <c r="E3" s="132"/>
      <c r="F3" s="132"/>
      <c r="G3" s="132"/>
      <c r="L3" s="50"/>
      <c r="M3" s="4"/>
    </row>
    <row r="4" spans="1:13" ht="15.75" thickBot="1" x14ac:dyDescent="0.25">
      <c r="A4" s="114" t="s">
        <v>45</v>
      </c>
      <c r="B4" s="114"/>
      <c r="C4" s="114"/>
      <c r="D4" s="115" t="s">
        <v>49</v>
      </c>
      <c r="E4" s="115"/>
      <c r="F4" s="115"/>
      <c r="G4" s="115"/>
      <c r="L4" s="50"/>
      <c r="M4" s="4"/>
    </row>
    <row r="5" spans="1:13" ht="28.5" customHeight="1" thickTop="1" x14ac:dyDescent="0.2">
      <c r="A5" s="116" t="s">
        <v>28</v>
      </c>
      <c r="B5" s="117"/>
      <c r="C5" s="19" t="s">
        <v>30</v>
      </c>
      <c r="E5" s="22"/>
    </row>
    <row r="6" spans="1:13" ht="25.5" customHeight="1" x14ac:dyDescent="0.2">
      <c r="A6" s="118" t="s">
        <v>29</v>
      </c>
      <c r="B6" s="119"/>
      <c r="C6" s="29" t="s">
        <v>39</v>
      </c>
      <c r="E6" s="24"/>
    </row>
    <row r="7" spans="1:13" x14ac:dyDescent="0.2">
      <c r="A7" s="120" t="s">
        <v>27</v>
      </c>
      <c r="B7" s="121"/>
      <c r="C7" s="19" t="s">
        <v>56</v>
      </c>
      <c r="E7" s="22"/>
      <c r="F7" s="25"/>
    </row>
    <row r="8" spans="1:13" x14ac:dyDescent="0.2">
      <c r="A8" s="27"/>
      <c r="B8" s="28"/>
      <c r="C8" s="28"/>
      <c r="D8" s="22"/>
      <c r="E8" s="26" t="s">
        <v>33</v>
      </c>
      <c r="F8" s="79" t="s">
        <v>31</v>
      </c>
      <c r="G8" s="51">
        <v>2</v>
      </c>
    </row>
    <row r="9" spans="1:13" x14ac:dyDescent="0.2">
      <c r="A9" s="27"/>
      <c r="B9" s="28"/>
      <c r="C9" s="28"/>
      <c r="D9" s="22"/>
      <c r="E9" s="23"/>
      <c r="F9" s="79" t="s">
        <v>32</v>
      </c>
      <c r="G9" s="52">
        <v>41699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2" t="s">
        <v>18</v>
      </c>
      <c r="E11" s="122" t="s">
        <v>19</v>
      </c>
      <c r="F11" s="124" t="s">
        <v>20</v>
      </c>
      <c r="G11" s="124"/>
    </row>
    <row r="12" spans="1:13" x14ac:dyDescent="0.2">
      <c r="A12" s="6"/>
      <c r="B12" s="7"/>
      <c r="C12" s="7"/>
      <c r="D12" s="123"/>
      <c r="E12" s="123"/>
      <c r="F12" s="9" t="s">
        <v>21</v>
      </c>
      <c r="G12" s="9" t="s">
        <v>22</v>
      </c>
    </row>
    <row r="13" spans="1:13" ht="14.25" customHeight="1" x14ac:dyDescent="0.2">
      <c r="A13" s="7"/>
      <c r="B13" s="7"/>
      <c r="C13" s="7"/>
      <c r="D13" s="41">
        <v>10</v>
      </c>
      <c r="E13" s="10">
        <v>43039</v>
      </c>
      <c r="F13" s="10">
        <v>43009</v>
      </c>
      <c r="G13" s="10">
        <v>43039</v>
      </c>
    </row>
    <row r="14" spans="1:13" x14ac:dyDescent="0.2">
      <c r="A14" s="7"/>
      <c r="B14" s="7"/>
      <c r="C14" s="125" t="s">
        <v>37</v>
      </c>
      <c r="D14" s="125"/>
      <c r="E14" s="125"/>
      <c r="F14" s="126">
        <f>G38</f>
        <v>10473.575999999999</v>
      </c>
      <c r="G14" s="126"/>
    </row>
    <row r="15" spans="1:13" x14ac:dyDescent="0.2">
      <c r="A15" s="7"/>
      <c r="B15" s="7"/>
      <c r="C15" s="80"/>
      <c r="D15" s="80"/>
      <c r="E15" s="80"/>
      <c r="F15" s="56"/>
      <c r="G15" s="56"/>
    </row>
    <row r="16" spans="1:13" ht="11.25" customHeight="1" x14ac:dyDescent="0.2">
      <c r="A16" s="127" t="s">
        <v>34</v>
      </c>
      <c r="B16" s="127"/>
      <c r="C16" s="127"/>
      <c r="D16" s="127" t="s">
        <v>34</v>
      </c>
      <c r="E16" s="127"/>
      <c r="F16" s="127"/>
      <c r="G16" s="127"/>
    </row>
    <row r="17" spans="1:12" ht="11.25" customHeight="1" x14ac:dyDescent="0.2">
      <c r="A17" s="127" t="s">
        <v>35</v>
      </c>
      <c r="B17" s="127"/>
      <c r="C17" s="127"/>
      <c r="D17" s="127"/>
      <c r="E17" s="127"/>
      <c r="F17" s="127"/>
      <c r="G17" s="127"/>
      <c r="H17" s="78"/>
      <c r="I17" s="47"/>
      <c r="J17" s="47"/>
    </row>
    <row r="18" spans="1:12" x14ac:dyDescent="0.2">
      <c r="A18" s="127" t="s">
        <v>50</v>
      </c>
      <c r="B18" s="127"/>
      <c r="C18" s="127"/>
      <c r="D18" s="127"/>
      <c r="E18" s="127"/>
      <c r="F18" s="127"/>
      <c r="G18" s="127"/>
      <c r="H18" s="113"/>
      <c r="I18" s="113"/>
      <c r="J18" s="113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47"/>
      <c r="J19" s="47"/>
    </row>
    <row r="20" spans="1:12" x14ac:dyDescent="0.2">
      <c r="A20" s="109" t="s">
        <v>12</v>
      </c>
      <c r="B20" s="109"/>
      <c r="C20" s="109"/>
      <c r="D20" s="109"/>
      <c r="E20" s="109"/>
      <c r="F20" s="109"/>
      <c r="G20" s="109"/>
      <c r="H20" s="78"/>
      <c r="I20" s="47"/>
      <c r="J20" s="4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3" customFormat="1" ht="34.5" thickBot="1" x14ac:dyDescent="0.25">
      <c r="A23" s="44" t="s">
        <v>0</v>
      </c>
      <c r="B23" s="110" t="s">
        <v>1</v>
      </c>
      <c r="C23" s="110"/>
      <c r="D23" s="110"/>
      <c r="E23" s="77" t="s">
        <v>2</v>
      </c>
      <c r="F23" s="77" t="s">
        <v>24</v>
      </c>
      <c r="G23" s="46" t="s">
        <v>3</v>
      </c>
      <c r="I23" s="48"/>
      <c r="J23" s="48"/>
      <c r="K23" s="48"/>
      <c r="L23" s="48"/>
    </row>
    <row r="24" spans="1:12" x14ac:dyDescent="0.2">
      <c r="A24" s="32" t="s">
        <v>23</v>
      </c>
      <c r="B24" s="111" t="s">
        <v>4</v>
      </c>
      <c r="C24" s="111"/>
      <c r="D24" s="112"/>
      <c r="E24" s="15"/>
      <c r="F24" s="15"/>
      <c r="G24" s="12"/>
    </row>
    <row r="25" spans="1:12" x14ac:dyDescent="0.2">
      <c r="A25" s="14" t="s">
        <v>60</v>
      </c>
      <c r="B25" s="103" t="s">
        <v>53</v>
      </c>
      <c r="C25" s="103"/>
      <c r="D25" s="104"/>
      <c r="E25" s="57">
        <v>22</v>
      </c>
      <c r="F25" s="58">
        <f>G25/E25</f>
        <v>123.01318181818182</v>
      </c>
      <c r="G25" s="59">
        <v>2706.29</v>
      </c>
      <c r="H25" s="60"/>
      <c r="I25" s="50"/>
    </row>
    <row r="26" spans="1:12" x14ac:dyDescent="0.2">
      <c r="A26" s="14" t="s">
        <v>52</v>
      </c>
      <c r="B26" s="103" t="s">
        <v>81</v>
      </c>
      <c r="C26" s="103"/>
      <c r="D26" s="104"/>
      <c r="E26" s="57">
        <v>15</v>
      </c>
      <c r="F26" s="58">
        <f>G26/E26</f>
        <v>399.63066666666668</v>
      </c>
      <c r="G26" s="59">
        <v>5994.46</v>
      </c>
      <c r="H26" s="60"/>
      <c r="I26" s="50"/>
    </row>
    <row r="27" spans="1:12" s="3" customFormat="1" x14ac:dyDescent="0.2">
      <c r="A27" s="16"/>
      <c r="B27" s="105" t="s">
        <v>5</v>
      </c>
      <c r="C27" s="105"/>
      <c r="D27" s="106"/>
      <c r="E27" s="17"/>
      <c r="F27" s="39"/>
      <c r="G27" s="53">
        <f>SUM(G25:G26)</f>
        <v>8700.75</v>
      </c>
      <c r="I27" s="4"/>
      <c r="J27" s="4"/>
      <c r="K27" s="4"/>
      <c r="L27" s="4"/>
    </row>
    <row r="28" spans="1:12" ht="13.5" customHeight="1" x14ac:dyDescent="0.2">
      <c r="A28" s="14"/>
      <c r="B28" s="103"/>
      <c r="C28" s="103"/>
      <c r="D28" s="104"/>
      <c r="E28" s="18"/>
      <c r="F28" s="58"/>
      <c r="G28" s="54"/>
    </row>
    <row r="29" spans="1:12" x14ac:dyDescent="0.2">
      <c r="A29" s="14" t="s">
        <v>6</v>
      </c>
      <c r="B29" s="103" t="s">
        <v>7</v>
      </c>
      <c r="C29" s="103"/>
      <c r="D29" s="104"/>
      <c r="E29" s="18"/>
      <c r="F29" s="37"/>
      <c r="G29" s="54"/>
    </row>
    <row r="30" spans="1:12" s="3" customFormat="1" x14ac:dyDescent="0.2">
      <c r="A30" s="16"/>
      <c r="B30" s="105" t="s">
        <v>8</v>
      </c>
      <c r="C30" s="105"/>
      <c r="D30" s="106"/>
      <c r="E30" s="17"/>
      <c r="F30" s="39"/>
      <c r="G30" s="53">
        <v>0</v>
      </c>
      <c r="I30" s="4"/>
      <c r="J30" s="4"/>
      <c r="K30" s="4"/>
      <c r="L30" s="4"/>
    </row>
    <row r="31" spans="1:12" x14ac:dyDescent="0.2">
      <c r="A31" s="14" t="s">
        <v>9</v>
      </c>
      <c r="B31" s="103" t="s">
        <v>10</v>
      </c>
      <c r="C31" s="103"/>
      <c r="D31" s="104"/>
      <c r="E31" s="18"/>
      <c r="F31" s="37"/>
      <c r="G31" s="54"/>
    </row>
    <row r="32" spans="1:12" s="3" customFormat="1" x14ac:dyDescent="0.2">
      <c r="A32" s="16"/>
      <c r="B32" s="105" t="s">
        <v>11</v>
      </c>
      <c r="C32" s="105"/>
      <c r="D32" s="106"/>
      <c r="E32" s="17"/>
      <c r="F32" s="39"/>
      <c r="G32" s="53">
        <v>0</v>
      </c>
      <c r="I32" s="4"/>
      <c r="J32" s="4"/>
      <c r="K32" s="4"/>
      <c r="L32" s="4"/>
    </row>
    <row r="33" spans="1:13" ht="9" customHeight="1" x14ac:dyDescent="0.2">
      <c r="A33" s="14"/>
      <c r="B33" s="103"/>
      <c r="C33" s="103"/>
      <c r="D33" s="104"/>
      <c r="E33" s="18"/>
      <c r="F33" s="37"/>
      <c r="G33" s="54"/>
    </row>
    <row r="34" spans="1:13" s="38" customFormat="1" x14ac:dyDescent="0.2">
      <c r="A34" s="35" t="s">
        <v>13</v>
      </c>
      <c r="B34" s="107" t="s">
        <v>57</v>
      </c>
      <c r="C34" s="107"/>
      <c r="D34" s="108"/>
      <c r="E34" s="36" t="s">
        <v>17</v>
      </c>
      <c r="F34" s="37"/>
      <c r="G34" s="55">
        <f>1.62*465.3</f>
        <v>753.78600000000006</v>
      </c>
      <c r="I34" s="4"/>
      <c r="J34" s="4"/>
      <c r="K34" s="4"/>
      <c r="L34" s="49"/>
    </row>
    <row r="35" spans="1:13" s="38" customFormat="1" x14ac:dyDescent="0.2">
      <c r="A35" s="35" t="s">
        <v>14</v>
      </c>
      <c r="B35" s="107" t="s">
        <v>58</v>
      </c>
      <c r="C35" s="107"/>
      <c r="D35" s="108"/>
      <c r="E35" s="36" t="s">
        <v>17</v>
      </c>
      <c r="F35" s="37"/>
      <c r="G35" s="55">
        <f>1*465.3</f>
        <v>465.3</v>
      </c>
      <c r="I35" s="4"/>
      <c r="J35" s="4"/>
      <c r="K35" s="4"/>
      <c r="L35" s="49"/>
    </row>
    <row r="36" spans="1:13" s="38" customFormat="1" ht="15" customHeight="1" x14ac:dyDescent="0.2">
      <c r="A36" s="35" t="s">
        <v>15</v>
      </c>
      <c r="B36" s="107" t="s">
        <v>72</v>
      </c>
      <c r="C36" s="107"/>
      <c r="D36" s="108"/>
      <c r="E36" s="36" t="s">
        <v>17</v>
      </c>
      <c r="F36" s="37"/>
      <c r="G36" s="55">
        <v>553.74</v>
      </c>
      <c r="I36" s="4"/>
      <c r="J36" s="4"/>
      <c r="K36" s="4"/>
      <c r="L36" s="49"/>
    </row>
    <row r="37" spans="1:13" s="38" customFormat="1" ht="12" customHeight="1" x14ac:dyDescent="0.2">
      <c r="A37" s="35" t="s">
        <v>61</v>
      </c>
      <c r="B37" s="133" t="s">
        <v>79</v>
      </c>
      <c r="C37" s="107"/>
      <c r="D37" s="108"/>
      <c r="E37" s="51" t="s">
        <v>62</v>
      </c>
      <c r="F37" s="37"/>
      <c r="G37" s="81"/>
      <c r="I37" s="4"/>
      <c r="J37" s="4"/>
      <c r="K37" s="4"/>
      <c r="L37" s="49"/>
    </row>
    <row r="38" spans="1:13" s="3" customFormat="1" ht="13.5" thickBot="1" x14ac:dyDescent="0.25">
      <c r="A38" s="30"/>
      <c r="B38" s="101" t="s">
        <v>16</v>
      </c>
      <c r="C38" s="101"/>
      <c r="D38" s="102"/>
      <c r="E38" s="20"/>
      <c r="F38" s="20"/>
      <c r="G38" s="31">
        <f>G27+G30+G32+G34+G35+G36+G37</f>
        <v>10473.575999999999</v>
      </c>
      <c r="H38" s="34"/>
      <c r="I38" s="49"/>
      <c r="J38" s="49"/>
      <c r="K38" s="49"/>
      <c r="L38" s="4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11" t="s">
        <v>25</v>
      </c>
      <c r="B42" s="11"/>
      <c r="C42" s="7" t="s">
        <v>40</v>
      </c>
      <c r="D42" s="21"/>
      <c r="E42" s="21"/>
      <c r="F42" s="7"/>
      <c r="G42" s="7" t="s">
        <v>41</v>
      </c>
      <c r="H42" s="4"/>
    </row>
    <row r="43" spans="1:13" s="4" customFormat="1" x14ac:dyDescent="0.2">
      <c r="A43" s="7"/>
      <c r="B43" s="7" t="s">
        <v>26</v>
      </c>
      <c r="C43" s="7"/>
      <c r="D43" s="7"/>
      <c r="E43" s="22"/>
      <c r="F43" s="22"/>
      <c r="G43" s="7"/>
      <c r="H43"/>
      <c r="M43"/>
    </row>
    <row r="44" spans="1:13" s="4" customFormat="1" ht="13.5" customHeight="1" x14ac:dyDescent="0.2">
      <c r="A44" s="7"/>
      <c r="B44" s="7"/>
      <c r="C44" s="7"/>
      <c r="D44" s="7"/>
      <c r="E44" s="7"/>
      <c r="F44" s="7"/>
      <c r="G44" s="7"/>
      <c r="H44"/>
    </row>
    <row r="45" spans="1:13" s="4" customFormat="1" x14ac:dyDescent="0.2">
      <c r="A45" s="11" t="s">
        <v>36</v>
      </c>
      <c r="B45" s="7"/>
      <c r="C45" s="7" t="s">
        <v>38</v>
      </c>
      <c r="D45" s="21"/>
      <c r="E45" s="21"/>
      <c r="F45" s="22"/>
      <c r="G45" s="40" t="s">
        <v>51</v>
      </c>
      <c r="H45" s="80"/>
    </row>
    <row r="46" spans="1:13" s="4" customFormat="1" ht="11.25" x14ac:dyDescent="0.2">
      <c r="H46" s="43"/>
    </row>
    <row r="47" spans="1:13" s="4" customFormat="1" ht="11.25" x14ac:dyDescent="0.2"/>
    <row r="48" spans="1:13" s="4" customFormat="1" ht="11.25" x14ac:dyDescent="0.2"/>
  </sheetData>
  <mergeCells count="37"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B28:D28"/>
    <mergeCell ref="B29:D29"/>
    <mergeCell ref="B30:D30"/>
    <mergeCell ref="B31:D31"/>
    <mergeCell ref="B32:D32"/>
    <mergeCell ref="B34:D34"/>
    <mergeCell ref="B35:D35"/>
    <mergeCell ref="B36:D36"/>
    <mergeCell ref="B38:D38"/>
    <mergeCell ref="B33:D33"/>
    <mergeCell ref="B37:D37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3" workbookViewId="0">
      <selection activeCell="A39" sqref="A39:XFD3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8" t="s">
        <v>42</v>
      </c>
      <c r="B1" s="129"/>
      <c r="C1" s="129"/>
      <c r="D1" s="129"/>
      <c r="E1" s="130" t="s">
        <v>46</v>
      </c>
      <c r="F1" s="130"/>
      <c r="G1" s="130"/>
      <c r="L1" s="50"/>
      <c r="M1" s="4"/>
    </row>
    <row r="2" spans="1:13" ht="15" x14ac:dyDescent="0.2">
      <c r="A2" s="131" t="s">
        <v>43</v>
      </c>
      <c r="B2" s="131"/>
      <c r="C2" s="131"/>
      <c r="D2" s="132" t="s">
        <v>47</v>
      </c>
      <c r="E2" s="132"/>
      <c r="F2" s="132"/>
      <c r="G2" s="132"/>
      <c r="L2" s="50"/>
      <c r="M2" s="4"/>
    </row>
    <row r="3" spans="1:13" ht="15" x14ac:dyDescent="0.2">
      <c r="A3" s="131" t="s">
        <v>44</v>
      </c>
      <c r="B3" s="131"/>
      <c r="C3" s="131"/>
      <c r="D3" s="132" t="s">
        <v>48</v>
      </c>
      <c r="E3" s="132"/>
      <c r="F3" s="132"/>
      <c r="G3" s="132"/>
      <c r="L3" s="50"/>
      <c r="M3" s="4"/>
    </row>
    <row r="4" spans="1:13" ht="15.75" thickBot="1" x14ac:dyDescent="0.25">
      <c r="A4" s="114" t="s">
        <v>45</v>
      </c>
      <c r="B4" s="114"/>
      <c r="C4" s="114"/>
      <c r="D4" s="115" t="s">
        <v>49</v>
      </c>
      <c r="E4" s="115"/>
      <c r="F4" s="115"/>
      <c r="G4" s="115"/>
      <c r="L4" s="50"/>
      <c r="M4" s="4"/>
    </row>
    <row r="5" spans="1:13" ht="28.5" customHeight="1" thickTop="1" x14ac:dyDescent="0.2">
      <c r="A5" s="116" t="s">
        <v>28</v>
      </c>
      <c r="B5" s="117"/>
      <c r="C5" s="19" t="s">
        <v>30</v>
      </c>
      <c r="E5" s="22"/>
    </row>
    <row r="6" spans="1:13" ht="25.5" customHeight="1" x14ac:dyDescent="0.2">
      <c r="A6" s="118" t="s">
        <v>29</v>
      </c>
      <c r="B6" s="119"/>
      <c r="C6" s="29" t="s">
        <v>39</v>
      </c>
      <c r="E6" s="24"/>
    </row>
    <row r="7" spans="1:13" x14ac:dyDescent="0.2">
      <c r="A7" s="120" t="s">
        <v>27</v>
      </c>
      <c r="B7" s="121"/>
      <c r="C7" s="19" t="s">
        <v>56</v>
      </c>
      <c r="E7" s="22"/>
      <c r="F7" s="25"/>
    </row>
    <row r="8" spans="1:13" x14ac:dyDescent="0.2">
      <c r="A8" s="27"/>
      <c r="B8" s="28"/>
      <c r="C8" s="28"/>
      <c r="D8" s="22"/>
      <c r="E8" s="26" t="s">
        <v>33</v>
      </c>
      <c r="F8" s="79" t="s">
        <v>31</v>
      </c>
      <c r="G8" s="51">
        <v>2</v>
      </c>
    </row>
    <row r="9" spans="1:13" x14ac:dyDescent="0.2">
      <c r="A9" s="27"/>
      <c r="B9" s="28"/>
      <c r="C9" s="28"/>
      <c r="D9" s="22"/>
      <c r="E9" s="23"/>
      <c r="F9" s="79" t="s">
        <v>32</v>
      </c>
      <c r="G9" s="52">
        <v>41699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2" t="s">
        <v>18</v>
      </c>
      <c r="E11" s="122" t="s">
        <v>19</v>
      </c>
      <c r="F11" s="124" t="s">
        <v>20</v>
      </c>
      <c r="G11" s="124"/>
    </row>
    <row r="12" spans="1:13" x14ac:dyDescent="0.2">
      <c r="A12" s="6"/>
      <c r="B12" s="7"/>
      <c r="C12" s="7"/>
      <c r="D12" s="123"/>
      <c r="E12" s="123"/>
      <c r="F12" s="9" t="s">
        <v>21</v>
      </c>
      <c r="G12" s="9" t="s">
        <v>22</v>
      </c>
    </row>
    <row r="13" spans="1:13" ht="14.25" customHeight="1" x14ac:dyDescent="0.2">
      <c r="A13" s="7"/>
      <c r="B13" s="7"/>
      <c r="C13" s="7"/>
      <c r="D13" s="41">
        <v>11</v>
      </c>
      <c r="E13" s="10">
        <v>43069</v>
      </c>
      <c r="F13" s="10">
        <v>43040</v>
      </c>
      <c r="G13" s="10">
        <v>43069</v>
      </c>
    </row>
    <row r="14" spans="1:13" x14ac:dyDescent="0.2">
      <c r="A14" s="7"/>
      <c r="B14" s="7"/>
      <c r="C14" s="125" t="s">
        <v>37</v>
      </c>
      <c r="D14" s="125"/>
      <c r="E14" s="125"/>
      <c r="F14" s="126">
        <f>G40</f>
        <v>10362.755999999999</v>
      </c>
      <c r="G14" s="126"/>
    </row>
    <row r="15" spans="1:13" x14ac:dyDescent="0.2">
      <c r="A15" s="7"/>
      <c r="B15" s="7"/>
      <c r="C15" s="80"/>
      <c r="D15" s="80"/>
      <c r="E15" s="80"/>
      <c r="F15" s="56"/>
      <c r="G15" s="56"/>
    </row>
    <row r="16" spans="1:13" ht="11.25" customHeight="1" x14ac:dyDescent="0.2">
      <c r="A16" s="127" t="s">
        <v>34</v>
      </c>
      <c r="B16" s="127"/>
      <c r="C16" s="127"/>
      <c r="D16" s="127" t="s">
        <v>34</v>
      </c>
      <c r="E16" s="127"/>
      <c r="F16" s="127"/>
      <c r="G16" s="127"/>
    </row>
    <row r="17" spans="1:12" ht="11.25" customHeight="1" x14ac:dyDescent="0.2">
      <c r="A17" s="127" t="s">
        <v>35</v>
      </c>
      <c r="B17" s="127"/>
      <c r="C17" s="127"/>
      <c r="D17" s="127"/>
      <c r="E17" s="127"/>
      <c r="F17" s="127"/>
      <c r="G17" s="127"/>
      <c r="H17" s="78"/>
      <c r="I17" s="47"/>
      <c r="J17" s="47"/>
    </row>
    <row r="18" spans="1:12" x14ac:dyDescent="0.2">
      <c r="A18" s="127" t="s">
        <v>50</v>
      </c>
      <c r="B18" s="127"/>
      <c r="C18" s="127"/>
      <c r="D18" s="127"/>
      <c r="E18" s="127"/>
      <c r="F18" s="127"/>
      <c r="G18" s="127"/>
      <c r="H18" s="113"/>
      <c r="I18" s="113"/>
      <c r="J18" s="113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47"/>
      <c r="J19" s="47"/>
    </row>
    <row r="20" spans="1:12" x14ac:dyDescent="0.2">
      <c r="A20" s="109" t="s">
        <v>12</v>
      </c>
      <c r="B20" s="109"/>
      <c r="C20" s="109"/>
      <c r="D20" s="109"/>
      <c r="E20" s="109"/>
      <c r="F20" s="109"/>
      <c r="G20" s="109"/>
      <c r="H20" s="78"/>
      <c r="I20" s="47"/>
      <c r="J20" s="4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3" customFormat="1" ht="34.5" thickBot="1" x14ac:dyDescent="0.25">
      <c r="A23" s="44" t="s">
        <v>0</v>
      </c>
      <c r="B23" s="110" t="s">
        <v>1</v>
      </c>
      <c r="C23" s="110"/>
      <c r="D23" s="110"/>
      <c r="E23" s="77" t="s">
        <v>2</v>
      </c>
      <c r="F23" s="77" t="s">
        <v>24</v>
      </c>
      <c r="G23" s="46" t="s">
        <v>3</v>
      </c>
      <c r="I23" s="48"/>
      <c r="J23" s="48"/>
      <c r="K23" s="48"/>
      <c r="L23" s="48"/>
    </row>
    <row r="24" spans="1:12" x14ac:dyDescent="0.2">
      <c r="A24" s="32" t="s">
        <v>23</v>
      </c>
      <c r="B24" s="111" t="s">
        <v>4</v>
      </c>
      <c r="C24" s="111"/>
      <c r="D24" s="112"/>
      <c r="E24" s="15"/>
      <c r="F24" s="15"/>
      <c r="G24" s="12"/>
    </row>
    <row r="25" spans="1:12" x14ac:dyDescent="0.2">
      <c r="A25" s="14" t="s">
        <v>60</v>
      </c>
      <c r="B25" s="103" t="s">
        <v>53</v>
      </c>
      <c r="C25" s="103"/>
      <c r="D25" s="104"/>
      <c r="E25" s="57">
        <v>19</v>
      </c>
      <c r="F25" s="58">
        <f>G25/E25</f>
        <v>141.9105263157895</v>
      </c>
      <c r="G25" s="59">
        <v>2696.3</v>
      </c>
      <c r="H25" s="60"/>
      <c r="I25" s="50"/>
    </row>
    <row r="26" spans="1:12" x14ac:dyDescent="0.2">
      <c r="A26" s="14" t="s">
        <v>52</v>
      </c>
      <c r="B26" s="103" t="s">
        <v>81</v>
      </c>
      <c r="C26" s="103"/>
      <c r="D26" s="104"/>
      <c r="E26" s="57">
        <v>12</v>
      </c>
      <c r="F26" s="58">
        <f>G26/E26</f>
        <v>410.54333333333335</v>
      </c>
      <c r="G26" s="59">
        <v>4926.5200000000004</v>
      </c>
      <c r="H26" s="60"/>
      <c r="I26" s="50"/>
    </row>
    <row r="27" spans="1:12" s="3" customFormat="1" x14ac:dyDescent="0.2">
      <c r="A27" s="16"/>
      <c r="B27" s="105" t="s">
        <v>5</v>
      </c>
      <c r="C27" s="105"/>
      <c r="D27" s="106"/>
      <c r="E27" s="17"/>
      <c r="F27" s="39"/>
      <c r="G27" s="53">
        <f>SUM(G25:G26)</f>
        <v>7622.8200000000006</v>
      </c>
      <c r="I27" s="87">
        <f>G27+G31</f>
        <v>8037.43</v>
      </c>
      <c r="J27" s="4"/>
      <c r="K27" s="4"/>
      <c r="L27" s="4"/>
    </row>
    <row r="28" spans="1:12" ht="13.5" customHeight="1" x14ac:dyDescent="0.2">
      <c r="A28" s="14"/>
      <c r="B28" s="103"/>
      <c r="C28" s="103"/>
      <c r="D28" s="104"/>
      <c r="E28" s="18"/>
      <c r="F28" s="58"/>
      <c r="G28" s="54"/>
    </row>
    <row r="29" spans="1:12" x14ac:dyDescent="0.2">
      <c r="A29" s="14" t="s">
        <v>6</v>
      </c>
      <c r="B29" s="103" t="s">
        <v>7</v>
      </c>
      <c r="C29" s="103"/>
      <c r="D29" s="104"/>
      <c r="E29" s="18"/>
      <c r="F29" s="37"/>
      <c r="G29" s="54"/>
    </row>
    <row r="30" spans="1:12" x14ac:dyDescent="0.2">
      <c r="A30" s="14" t="s">
        <v>59</v>
      </c>
      <c r="B30" s="137" t="s">
        <v>85</v>
      </c>
      <c r="C30" s="138"/>
      <c r="D30" s="139"/>
      <c r="E30" s="18">
        <v>1</v>
      </c>
      <c r="F30" s="58">
        <f>G30/E30</f>
        <v>414.61</v>
      </c>
      <c r="G30" s="54">
        <v>414.61</v>
      </c>
    </row>
    <row r="31" spans="1:12" s="3" customFormat="1" x14ac:dyDescent="0.2">
      <c r="A31" s="16"/>
      <c r="B31" s="105" t="s">
        <v>8</v>
      </c>
      <c r="C31" s="105"/>
      <c r="D31" s="106"/>
      <c r="E31" s="17"/>
      <c r="F31" s="39"/>
      <c r="G31" s="53">
        <f>SUM(G30)</f>
        <v>414.61</v>
      </c>
      <c r="I31" s="4"/>
      <c r="J31" s="4"/>
      <c r="K31" s="4"/>
      <c r="L31" s="4"/>
    </row>
    <row r="32" spans="1:12" x14ac:dyDescent="0.2">
      <c r="A32" s="14" t="s">
        <v>9</v>
      </c>
      <c r="B32" s="103" t="s">
        <v>10</v>
      </c>
      <c r="C32" s="103"/>
      <c r="D32" s="104"/>
      <c r="E32" s="18"/>
      <c r="F32" s="37"/>
      <c r="G32" s="54"/>
    </row>
    <row r="33" spans="1:13" ht="12.75" customHeight="1" x14ac:dyDescent="0.2">
      <c r="A33" s="14" t="s">
        <v>63</v>
      </c>
      <c r="B33" s="137" t="s">
        <v>106</v>
      </c>
      <c r="C33" s="138"/>
      <c r="D33" s="139"/>
      <c r="E33" s="18">
        <v>1</v>
      </c>
      <c r="F33" s="37">
        <v>150</v>
      </c>
      <c r="G33" s="54">
        <f>E33*F33</f>
        <v>150</v>
      </c>
    </row>
    <row r="34" spans="1:13" s="3" customFormat="1" x14ac:dyDescent="0.2">
      <c r="A34" s="16"/>
      <c r="B34" s="105" t="s">
        <v>11</v>
      </c>
      <c r="C34" s="105"/>
      <c r="D34" s="106"/>
      <c r="E34" s="17"/>
      <c r="F34" s="39"/>
      <c r="G34" s="53">
        <f>G33</f>
        <v>150</v>
      </c>
      <c r="I34" s="4"/>
      <c r="J34" s="4"/>
      <c r="K34" s="4"/>
      <c r="L34" s="4"/>
    </row>
    <row r="35" spans="1:13" ht="9" customHeight="1" x14ac:dyDescent="0.2">
      <c r="A35" s="14"/>
      <c r="B35" s="103"/>
      <c r="C35" s="103"/>
      <c r="D35" s="104"/>
      <c r="E35" s="18"/>
      <c r="F35" s="37"/>
      <c r="G35" s="54"/>
    </row>
    <row r="36" spans="1:13" s="38" customFormat="1" x14ac:dyDescent="0.2">
      <c r="A36" s="35" t="s">
        <v>13</v>
      </c>
      <c r="B36" s="107" t="s">
        <v>57</v>
      </c>
      <c r="C36" s="107"/>
      <c r="D36" s="108"/>
      <c r="E36" s="36" t="s">
        <v>17</v>
      </c>
      <c r="F36" s="37"/>
      <c r="G36" s="55">
        <f>1.62*465.3</f>
        <v>753.78600000000006</v>
      </c>
      <c r="I36" s="4"/>
      <c r="J36" s="4"/>
      <c r="K36" s="4"/>
      <c r="L36" s="49"/>
    </row>
    <row r="37" spans="1:13" s="38" customFormat="1" x14ac:dyDescent="0.2">
      <c r="A37" s="35" t="s">
        <v>14</v>
      </c>
      <c r="B37" s="107" t="s">
        <v>58</v>
      </c>
      <c r="C37" s="107"/>
      <c r="D37" s="108"/>
      <c r="E37" s="36" t="s">
        <v>17</v>
      </c>
      <c r="F37" s="37"/>
      <c r="G37" s="55">
        <f>1*465.3</f>
        <v>465.3</v>
      </c>
      <c r="I37" s="4"/>
      <c r="J37" s="4"/>
      <c r="K37" s="4"/>
      <c r="L37" s="49"/>
    </row>
    <row r="38" spans="1:13" s="38" customFormat="1" ht="15" customHeight="1" x14ac:dyDescent="0.2">
      <c r="A38" s="35" t="s">
        <v>15</v>
      </c>
      <c r="B38" s="107" t="s">
        <v>72</v>
      </c>
      <c r="C38" s="107"/>
      <c r="D38" s="108"/>
      <c r="E38" s="36" t="s">
        <v>17</v>
      </c>
      <c r="F38" s="37"/>
      <c r="G38" s="55">
        <v>553.74</v>
      </c>
      <c r="I38" s="4"/>
      <c r="J38" s="4"/>
      <c r="K38" s="4"/>
      <c r="L38" s="49"/>
    </row>
    <row r="39" spans="1:13" s="38" customFormat="1" ht="24" customHeight="1" x14ac:dyDescent="0.2">
      <c r="A39" s="35" t="s">
        <v>61</v>
      </c>
      <c r="B39" s="133" t="s">
        <v>109</v>
      </c>
      <c r="C39" s="107"/>
      <c r="D39" s="108"/>
      <c r="E39" s="51" t="s">
        <v>62</v>
      </c>
      <c r="F39" s="37"/>
      <c r="G39" s="81">
        <f>0.35*1150</f>
        <v>402.5</v>
      </c>
      <c r="I39" s="4"/>
      <c r="J39" s="4"/>
      <c r="K39" s="4"/>
      <c r="L39" s="49"/>
    </row>
    <row r="40" spans="1:13" s="3" customFormat="1" ht="13.5" thickBot="1" x14ac:dyDescent="0.25">
      <c r="A40" s="30"/>
      <c r="B40" s="101" t="s">
        <v>16</v>
      </c>
      <c r="C40" s="101"/>
      <c r="D40" s="102"/>
      <c r="E40" s="20"/>
      <c r="F40" s="20"/>
      <c r="G40" s="31">
        <f>G27+G31+G34+G36+G37+G38+G39</f>
        <v>10362.755999999999</v>
      </c>
      <c r="H40" s="34"/>
      <c r="I40" s="49"/>
      <c r="J40" s="49"/>
      <c r="K40" s="49"/>
      <c r="L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x14ac:dyDescent="0.2">
      <c r="A43" s="7"/>
      <c r="B43" s="7"/>
      <c r="C43" s="7"/>
      <c r="D43" s="7"/>
      <c r="E43" s="7"/>
      <c r="F43" s="7"/>
      <c r="G43" s="7"/>
      <c r="H43" s="4"/>
    </row>
    <row r="44" spans="1:13" x14ac:dyDescent="0.2">
      <c r="A44" s="11" t="s">
        <v>25</v>
      </c>
      <c r="B44" s="11"/>
      <c r="C44" s="7" t="s">
        <v>40</v>
      </c>
      <c r="D44" s="21"/>
      <c r="E44" s="21"/>
      <c r="F44" s="7"/>
      <c r="G44" s="7" t="s">
        <v>41</v>
      </c>
      <c r="H44" s="4"/>
    </row>
    <row r="45" spans="1:13" s="4" customFormat="1" x14ac:dyDescent="0.2">
      <c r="A45" s="7"/>
      <c r="B45" s="7" t="s">
        <v>26</v>
      </c>
      <c r="C45" s="7"/>
      <c r="D45" s="7"/>
      <c r="E45" s="22"/>
      <c r="F45" s="22"/>
      <c r="G45" s="7"/>
      <c r="H45"/>
      <c r="M45"/>
    </row>
    <row r="46" spans="1:13" s="4" customFormat="1" ht="13.5" customHeight="1" x14ac:dyDescent="0.2">
      <c r="A46" s="7"/>
      <c r="B46" s="7"/>
      <c r="C46" s="7"/>
      <c r="D46" s="7"/>
      <c r="E46" s="7"/>
      <c r="F46" s="7"/>
      <c r="G46" s="7"/>
      <c r="H46"/>
    </row>
    <row r="47" spans="1:13" s="4" customFormat="1" x14ac:dyDescent="0.2">
      <c r="A47" s="11" t="s">
        <v>36</v>
      </c>
      <c r="B47" s="7"/>
      <c r="C47" s="7" t="s">
        <v>38</v>
      </c>
      <c r="D47" s="21"/>
      <c r="E47" s="21"/>
      <c r="F47" s="22"/>
      <c r="G47" s="40" t="s">
        <v>51</v>
      </c>
      <c r="H47" s="80"/>
    </row>
    <row r="48" spans="1:13" s="4" customFormat="1" ht="11.25" x14ac:dyDescent="0.2">
      <c r="H48" s="43"/>
    </row>
    <row r="49" s="4" customFormat="1" ht="11.25" x14ac:dyDescent="0.2"/>
    <row r="50" s="4" customFormat="1" ht="11.25" x14ac:dyDescent="0.2"/>
  </sheetData>
  <mergeCells count="39"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B28:D28"/>
    <mergeCell ref="B29:D29"/>
    <mergeCell ref="B31:D31"/>
    <mergeCell ref="B32:D32"/>
    <mergeCell ref="B34:D34"/>
    <mergeCell ref="B30:D30"/>
    <mergeCell ref="B33:D33"/>
    <mergeCell ref="B35:D35"/>
    <mergeCell ref="B36:D36"/>
    <mergeCell ref="B37:D37"/>
    <mergeCell ref="B38:D38"/>
    <mergeCell ref="B40:D40"/>
    <mergeCell ref="B39:D3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6" workbookViewId="0">
      <selection activeCell="I38" sqref="I38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8" t="s">
        <v>42</v>
      </c>
      <c r="B1" s="129"/>
      <c r="C1" s="129"/>
      <c r="D1" s="129"/>
      <c r="E1" s="130" t="s">
        <v>46</v>
      </c>
      <c r="F1" s="130"/>
      <c r="G1" s="130"/>
      <c r="L1" s="50"/>
      <c r="M1" s="4"/>
    </row>
    <row r="2" spans="1:13" ht="15" x14ac:dyDescent="0.2">
      <c r="A2" s="131" t="s">
        <v>43</v>
      </c>
      <c r="B2" s="131"/>
      <c r="C2" s="131"/>
      <c r="D2" s="132" t="s">
        <v>47</v>
      </c>
      <c r="E2" s="132"/>
      <c r="F2" s="132"/>
      <c r="G2" s="132"/>
      <c r="L2" s="50"/>
      <c r="M2" s="4"/>
    </row>
    <row r="3" spans="1:13" ht="15" x14ac:dyDescent="0.2">
      <c r="A3" s="131" t="s">
        <v>44</v>
      </c>
      <c r="B3" s="131"/>
      <c r="C3" s="131"/>
      <c r="D3" s="132" t="s">
        <v>48</v>
      </c>
      <c r="E3" s="132"/>
      <c r="F3" s="132"/>
      <c r="G3" s="132"/>
      <c r="L3" s="50"/>
      <c r="M3" s="4"/>
    </row>
    <row r="4" spans="1:13" ht="15.75" thickBot="1" x14ac:dyDescent="0.25">
      <c r="A4" s="114" t="s">
        <v>45</v>
      </c>
      <c r="B4" s="114"/>
      <c r="C4" s="114"/>
      <c r="D4" s="115" t="s">
        <v>49</v>
      </c>
      <c r="E4" s="115"/>
      <c r="F4" s="115"/>
      <c r="G4" s="115"/>
      <c r="L4" s="50"/>
      <c r="M4" s="4"/>
    </row>
    <row r="5" spans="1:13" ht="28.5" customHeight="1" thickTop="1" x14ac:dyDescent="0.2">
      <c r="A5" s="116" t="s">
        <v>28</v>
      </c>
      <c r="B5" s="117"/>
      <c r="C5" s="19" t="s">
        <v>30</v>
      </c>
      <c r="E5" s="22"/>
    </row>
    <row r="6" spans="1:13" ht="25.5" customHeight="1" x14ac:dyDescent="0.2">
      <c r="A6" s="118" t="s">
        <v>29</v>
      </c>
      <c r="B6" s="119"/>
      <c r="C6" s="29" t="s">
        <v>39</v>
      </c>
      <c r="E6" s="24"/>
    </row>
    <row r="7" spans="1:13" x14ac:dyDescent="0.2">
      <c r="A7" s="120" t="s">
        <v>27</v>
      </c>
      <c r="B7" s="121"/>
      <c r="C7" s="19" t="s">
        <v>56</v>
      </c>
      <c r="E7" s="22"/>
      <c r="F7" s="25"/>
    </row>
    <row r="8" spans="1:13" x14ac:dyDescent="0.2">
      <c r="A8" s="27"/>
      <c r="B8" s="28"/>
      <c r="C8" s="28"/>
      <c r="D8" s="22"/>
      <c r="E8" s="26" t="s">
        <v>33</v>
      </c>
      <c r="F8" s="79" t="s">
        <v>31</v>
      </c>
      <c r="G8" s="51">
        <v>2</v>
      </c>
    </row>
    <row r="9" spans="1:13" x14ac:dyDescent="0.2">
      <c r="A9" s="27"/>
      <c r="B9" s="28"/>
      <c r="C9" s="28"/>
      <c r="D9" s="22"/>
      <c r="E9" s="23"/>
      <c r="F9" s="79" t="s">
        <v>32</v>
      </c>
      <c r="G9" s="52">
        <v>41699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2" t="s">
        <v>18</v>
      </c>
      <c r="E11" s="122" t="s">
        <v>19</v>
      </c>
      <c r="F11" s="124" t="s">
        <v>20</v>
      </c>
      <c r="G11" s="124"/>
    </row>
    <row r="12" spans="1:13" x14ac:dyDescent="0.2">
      <c r="A12" s="6"/>
      <c r="B12" s="7"/>
      <c r="C12" s="7"/>
      <c r="D12" s="123"/>
      <c r="E12" s="123"/>
      <c r="F12" s="9" t="s">
        <v>21</v>
      </c>
      <c r="G12" s="9" t="s">
        <v>22</v>
      </c>
    </row>
    <row r="13" spans="1:13" ht="14.25" customHeight="1" x14ac:dyDescent="0.2">
      <c r="A13" s="7"/>
      <c r="B13" s="7"/>
      <c r="C13" s="7"/>
      <c r="D13" s="41">
        <v>12</v>
      </c>
      <c r="E13" s="10">
        <v>43100</v>
      </c>
      <c r="F13" s="10">
        <v>43070</v>
      </c>
      <c r="G13" s="10">
        <v>43100</v>
      </c>
    </row>
    <row r="14" spans="1:13" x14ac:dyDescent="0.2">
      <c r="A14" s="7"/>
      <c r="B14" s="7"/>
      <c r="C14" s="125" t="s">
        <v>37</v>
      </c>
      <c r="D14" s="125"/>
      <c r="E14" s="125"/>
      <c r="F14" s="126">
        <f>G39</f>
        <v>11140.175999999999</v>
      </c>
      <c r="G14" s="126"/>
    </row>
    <row r="15" spans="1:13" x14ac:dyDescent="0.2">
      <c r="A15" s="7"/>
      <c r="B15" s="7"/>
      <c r="C15" s="80"/>
      <c r="D15" s="80"/>
      <c r="E15" s="80"/>
      <c r="F15" s="56"/>
      <c r="G15" s="56"/>
    </row>
    <row r="16" spans="1:13" ht="11.25" customHeight="1" x14ac:dyDescent="0.2">
      <c r="A16" s="127" t="s">
        <v>34</v>
      </c>
      <c r="B16" s="127"/>
      <c r="C16" s="127"/>
      <c r="D16" s="127" t="s">
        <v>34</v>
      </c>
      <c r="E16" s="127"/>
      <c r="F16" s="127"/>
      <c r="G16" s="127"/>
    </row>
    <row r="17" spans="1:12" ht="11.25" customHeight="1" x14ac:dyDescent="0.2">
      <c r="A17" s="127" t="s">
        <v>35</v>
      </c>
      <c r="B17" s="127"/>
      <c r="C17" s="127"/>
      <c r="D17" s="127"/>
      <c r="E17" s="127"/>
      <c r="F17" s="127"/>
      <c r="G17" s="127"/>
      <c r="H17" s="78"/>
      <c r="I17" s="47"/>
      <c r="J17" s="47"/>
    </row>
    <row r="18" spans="1:12" x14ac:dyDescent="0.2">
      <c r="A18" s="127" t="s">
        <v>50</v>
      </c>
      <c r="B18" s="127"/>
      <c r="C18" s="127"/>
      <c r="D18" s="127"/>
      <c r="E18" s="127"/>
      <c r="F18" s="127"/>
      <c r="G18" s="127"/>
      <c r="H18" s="113"/>
      <c r="I18" s="113"/>
      <c r="J18" s="113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47"/>
      <c r="J19" s="47"/>
    </row>
    <row r="20" spans="1:12" x14ac:dyDescent="0.2">
      <c r="A20" s="109" t="s">
        <v>12</v>
      </c>
      <c r="B20" s="109"/>
      <c r="C20" s="109"/>
      <c r="D20" s="109"/>
      <c r="E20" s="109"/>
      <c r="F20" s="109"/>
      <c r="G20" s="109"/>
      <c r="H20" s="78"/>
      <c r="I20" s="47"/>
      <c r="J20" s="4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3" customFormat="1" ht="34.5" thickBot="1" x14ac:dyDescent="0.25">
      <c r="A23" s="44" t="s">
        <v>0</v>
      </c>
      <c r="B23" s="110" t="s">
        <v>1</v>
      </c>
      <c r="C23" s="110"/>
      <c r="D23" s="110"/>
      <c r="E23" s="77" t="s">
        <v>2</v>
      </c>
      <c r="F23" s="77" t="s">
        <v>24</v>
      </c>
      <c r="G23" s="46" t="s">
        <v>3</v>
      </c>
      <c r="I23" s="48"/>
      <c r="J23" s="48"/>
      <c r="K23" s="48"/>
      <c r="L23" s="48"/>
    </row>
    <row r="24" spans="1:12" x14ac:dyDescent="0.2">
      <c r="A24" s="32" t="s">
        <v>23</v>
      </c>
      <c r="B24" s="111" t="s">
        <v>4</v>
      </c>
      <c r="C24" s="111"/>
      <c r="D24" s="112"/>
      <c r="E24" s="15"/>
      <c r="F24" s="15"/>
      <c r="G24" s="12"/>
    </row>
    <row r="25" spans="1:12" x14ac:dyDescent="0.2">
      <c r="A25" s="14" t="s">
        <v>60</v>
      </c>
      <c r="B25" s="103" t="s">
        <v>53</v>
      </c>
      <c r="C25" s="103"/>
      <c r="D25" s="104"/>
      <c r="E25" s="57">
        <v>21</v>
      </c>
      <c r="F25" s="58">
        <f>G25/E25</f>
        <v>138.46095238095236</v>
      </c>
      <c r="G25" s="59">
        <v>2907.68</v>
      </c>
      <c r="H25" s="60"/>
      <c r="I25" s="50"/>
    </row>
    <row r="26" spans="1:12" x14ac:dyDescent="0.2">
      <c r="A26" s="14" t="s">
        <v>52</v>
      </c>
      <c r="B26" s="103" t="s">
        <v>81</v>
      </c>
      <c r="C26" s="103"/>
      <c r="D26" s="104"/>
      <c r="E26" s="57">
        <v>14</v>
      </c>
      <c r="F26" s="58">
        <f>G26/E26</f>
        <v>402.87</v>
      </c>
      <c r="G26" s="59">
        <v>5640.18</v>
      </c>
      <c r="H26" s="60"/>
      <c r="I26" s="50"/>
    </row>
    <row r="27" spans="1:12" s="3" customFormat="1" x14ac:dyDescent="0.2">
      <c r="A27" s="16"/>
      <c r="B27" s="105" t="s">
        <v>5</v>
      </c>
      <c r="C27" s="105"/>
      <c r="D27" s="106"/>
      <c r="E27" s="17"/>
      <c r="F27" s="39"/>
      <c r="G27" s="53">
        <f>SUM(G25:G26)</f>
        <v>8547.86</v>
      </c>
      <c r="I27" s="4"/>
      <c r="J27" s="4"/>
      <c r="K27" s="4"/>
      <c r="L27" s="4"/>
    </row>
    <row r="28" spans="1:12" ht="13.5" customHeight="1" x14ac:dyDescent="0.2">
      <c r="A28" s="14"/>
      <c r="B28" s="103"/>
      <c r="C28" s="103"/>
      <c r="D28" s="104"/>
      <c r="E28" s="18"/>
      <c r="F28" s="58"/>
      <c r="G28" s="54"/>
    </row>
    <row r="29" spans="1:12" x14ac:dyDescent="0.2">
      <c r="A29" s="14" t="s">
        <v>6</v>
      </c>
      <c r="B29" s="103" t="s">
        <v>7</v>
      </c>
      <c r="C29" s="103"/>
      <c r="D29" s="104"/>
      <c r="E29" s="18"/>
      <c r="F29" s="37"/>
      <c r="G29" s="54"/>
    </row>
    <row r="30" spans="1:12" s="3" customFormat="1" x14ac:dyDescent="0.2">
      <c r="A30" s="16"/>
      <c r="B30" s="105" t="s">
        <v>8</v>
      </c>
      <c r="C30" s="105"/>
      <c r="D30" s="106"/>
      <c r="E30" s="17"/>
      <c r="F30" s="39"/>
      <c r="G30" s="53">
        <v>0</v>
      </c>
      <c r="I30" s="4"/>
      <c r="J30" s="4"/>
      <c r="K30" s="4"/>
      <c r="L30" s="4"/>
    </row>
    <row r="31" spans="1:12" x14ac:dyDescent="0.2">
      <c r="A31" s="14" t="s">
        <v>9</v>
      </c>
      <c r="B31" s="103" t="s">
        <v>10</v>
      </c>
      <c r="C31" s="103"/>
      <c r="D31" s="104"/>
      <c r="E31" s="18"/>
      <c r="F31" s="37"/>
      <c r="G31" s="54"/>
    </row>
    <row r="32" spans="1:12" x14ac:dyDescent="0.2">
      <c r="A32" s="14" t="s">
        <v>63</v>
      </c>
      <c r="B32" s="137" t="s">
        <v>107</v>
      </c>
      <c r="C32" s="138"/>
      <c r="D32" s="139"/>
      <c r="E32" s="18">
        <v>1</v>
      </c>
      <c r="F32" s="58">
        <v>646.99</v>
      </c>
      <c r="G32" s="54">
        <f>E32*F32</f>
        <v>646.99</v>
      </c>
    </row>
    <row r="33" spans="1:13" s="3" customFormat="1" x14ac:dyDescent="0.2">
      <c r="A33" s="16"/>
      <c r="B33" s="105" t="s">
        <v>11</v>
      </c>
      <c r="C33" s="105"/>
      <c r="D33" s="106"/>
      <c r="E33" s="17"/>
      <c r="F33" s="39"/>
      <c r="G33" s="53">
        <f>G32</f>
        <v>646.99</v>
      </c>
      <c r="I33" s="4"/>
      <c r="J33" s="4"/>
      <c r="K33" s="4"/>
      <c r="L33" s="4"/>
    </row>
    <row r="34" spans="1:13" ht="9" customHeight="1" x14ac:dyDescent="0.2">
      <c r="A34" s="14"/>
      <c r="B34" s="103"/>
      <c r="C34" s="103"/>
      <c r="D34" s="104"/>
      <c r="E34" s="18"/>
      <c r="F34" s="37"/>
      <c r="G34" s="54"/>
    </row>
    <row r="35" spans="1:13" s="38" customFormat="1" x14ac:dyDescent="0.2">
      <c r="A35" s="35" t="s">
        <v>13</v>
      </c>
      <c r="B35" s="107" t="s">
        <v>57</v>
      </c>
      <c r="C35" s="107"/>
      <c r="D35" s="108"/>
      <c r="E35" s="36" t="s">
        <v>17</v>
      </c>
      <c r="F35" s="37"/>
      <c r="G35" s="55">
        <f>1.62*465.3</f>
        <v>753.78600000000006</v>
      </c>
      <c r="I35" s="4"/>
      <c r="J35" s="4"/>
      <c r="K35" s="4"/>
      <c r="L35" s="49"/>
    </row>
    <row r="36" spans="1:13" s="38" customFormat="1" x14ac:dyDescent="0.2">
      <c r="A36" s="35" t="s">
        <v>14</v>
      </c>
      <c r="B36" s="107" t="s">
        <v>58</v>
      </c>
      <c r="C36" s="107"/>
      <c r="D36" s="108"/>
      <c r="E36" s="36" t="s">
        <v>17</v>
      </c>
      <c r="F36" s="37"/>
      <c r="G36" s="55">
        <f>1*465.3</f>
        <v>465.3</v>
      </c>
      <c r="I36" s="4"/>
      <c r="J36" s="4"/>
      <c r="K36" s="4"/>
      <c r="L36" s="49"/>
    </row>
    <row r="37" spans="1:13" s="38" customFormat="1" ht="15" customHeight="1" x14ac:dyDescent="0.2">
      <c r="A37" s="35" t="s">
        <v>15</v>
      </c>
      <c r="B37" s="107" t="s">
        <v>72</v>
      </c>
      <c r="C37" s="107"/>
      <c r="D37" s="108"/>
      <c r="E37" s="36" t="s">
        <v>17</v>
      </c>
      <c r="F37" s="37"/>
      <c r="G37" s="55">
        <v>553.74</v>
      </c>
      <c r="I37" s="4"/>
      <c r="J37" s="4"/>
      <c r="K37" s="4"/>
      <c r="L37" s="49"/>
    </row>
    <row r="38" spans="1:13" s="38" customFormat="1" ht="24" customHeight="1" x14ac:dyDescent="0.2">
      <c r="A38" s="35" t="s">
        <v>61</v>
      </c>
      <c r="B38" s="133" t="s">
        <v>108</v>
      </c>
      <c r="C38" s="107"/>
      <c r="D38" s="108"/>
      <c r="E38" s="51" t="s">
        <v>62</v>
      </c>
      <c r="F38" s="37"/>
      <c r="G38" s="81">
        <f>0.15*1150</f>
        <v>172.5</v>
      </c>
      <c r="I38" s="4"/>
      <c r="J38" s="4"/>
      <c r="K38" s="4"/>
      <c r="L38" s="49"/>
    </row>
    <row r="39" spans="1:13" s="3" customFormat="1" ht="13.5" thickBot="1" x14ac:dyDescent="0.25">
      <c r="A39" s="30"/>
      <c r="B39" s="101" t="s">
        <v>16</v>
      </c>
      <c r="C39" s="101"/>
      <c r="D39" s="102"/>
      <c r="E39" s="20"/>
      <c r="F39" s="20"/>
      <c r="G39" s="31">
        <f>G27+G30+G33+G35+G36+G37+G38</f>
        <v>11140.175999999999</v>
      </c>
      <c r="H39" s="34"/>
      <c r="I39" s="49"/>
      <c r="J39" s="49"/>
      <c r="K39" s="49"/>
      <c r="L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x14ac:dyDescent="0.2">
      <c r="A43" s="11" t="s">
        <v>25</v>
      </c>
      <c r="B43" s="11"/>
      <c r="C43" s="7" t="s">
        <v>40</v>
      </c>
      <c r="D43" s="21"/>
      <c r="E43" s="21"/>
      <c r="F43" s="7"/>
      <c r="G43" s="7" t="s">
        <v>41</v>
      </c>
      <c r="H43" s="4"/>
    </row>
    <row r="44" spans="1:13" s="4" customFormat="1" x14ac:dyDescent="0.2">
      <c r="A44" s="7"/>
      <c r="B44" s="7" t="s">
        <v>26</v>
      </c>
      <c r="C44" s="7"/>
      <c r="D44" s="7"/>
      <c r="E44" s="22"/>
      <c r="F44" s="22"/>
      <c r="G44" s="7"/>
      <c r="H44"/>
      <c r="M44"/>
    </row>
    <row r="45" spans="1:13" s="4" customFormat="1" ht="13.5" customHeight="1" x14ac:dyDescent="0.2">
      <c r="A45" s="7"/>
      <c r="B45" s="7"/>
      <c r="C45" s="7"/>
      <c r="D45" s="7"/>
      <c r="E45" s="7"/>
      <c r="F45" s="7"/>
      <c r="G45" s="7"/>
      <c r="H45"/>
    </row>
    <row r="46" spans="1:13" s="4" customFormat="1" x14ac:dyDescent="0.2">
      <c r="A46" s="11" t="s">
        <v>36</v>
      </c>
      <c r="B46" s="7"/>
      <c r="C46" s="7" t="s">
        <v>38</v>
      </c>
      <c r="D46" s="21"/>
      <c r="E46" s="21"/>
      <c r="F46" s="22"/>
      <c r="G46" s="40" t="s">
        <v>51</v>
      </c>
      <c r="H46" s="80"/>
    </row>
    <row r="47" spans="1:13" s="4" customFormat="1" ht="11.25" x14ac:dyDescent="0.2">
      <c r="H47" s="43"/>
    </row>
    <row r="48" spans="1:13" s="4" customFormat="1" ht="11.25" x14ac:dyDescent="0.2"/>
    <row r="49" s="4" customFormat="1" ht="11.25" x14ac:dyDescent="0.2"/>
  </sheetData>
  <mergeCells count="38"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B28:D28"/>
    <mergeCell ref="B29:D29"/>
    <mergeCell ref="B30:D30"/>
    <mergeCell ref="B31:D31"/>
    <mergeCell ref="B33:D33"/>
    <mergeCell ref="B32:D32"/>
    <mergeCell ref="B35:D35"/>
    <mergeCell ref="B36:D36"/>
    <mergeCell ref="B37:D37"/>
    <mergeCell ref="B39:D39"/>
    <mergeCell ref="B34:D34"/>
    <mergeCell ref="B38:D3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37" zoomScaleNormal="100" workbookViewId="0">
      <selection activeCell="L53" sqref="L5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8" t="s">
        <v>42</v>
      </c>
      <c r="B1" s="129"/>
      <c r="C1" s="129"/>
      <c r="D1" s="129"/>
      <c r="E1" s="130" t="s">
        <v>46</v>
      </c>
      <c r="F1" s="130"/>
      <c r="G1" s="130"/>
      <c r="L1" s="50"/>
      <c r="M1" s="4"/>
    </row>
    <row r="2" spans="1:13" ht="15" x14ac:dyDescent="0.2">
      <c r="A2" s="131" t="s">
        <v>43</v>
      </c>
      <c r="B2" s="131"/>
      <c r="C2" s="131"/>
      <c r="D2" s="132" t="s">
        <v>47</v>
      </c>
      <c r="E2" s="132"/>
      <c r="F2" s="132"/>
      <c r="G2" s="132"/>
      <c r="L2" s="50"/>
      <c r="M2" s="4"/>
    </row>
    <row r="3" spans="1:13" ht="15" x14ac:dyDescent="0.2">
      <c r="A3" s="131" t="s">
        <v>44</v>
      </c>
      <c r="B3" s="131"/>
      <c r="C3" s="131"/>
      <c r="D3" s="132" t="s">
        <v>48</v>
      </c>
      <c r="E3" s="132"/>
      <c r="F3" s="132"/>
      <c r="G3" s="132"/>
      <c r="L3" s="50"/>
      <c r="M3" s="4"/>
    </row>
    <row r="4" spans="1:13" ht="15.75" thickBot="1" x14ac:dyDescent="0.25">
      <c r="A4" s="114" t="s">
        <v>45</v>
      </c>
      <c r="B4" s="114"/>
      <c r="C4" s="114"/>
      <c r="D4" s="115" t="s">
        <v>49</v>
      </c>
      <c r="E4" s="115"/>
      <c r="F4" s="115"/>
      <c r="G4" s="115"/>
      <c r="L4" s="50"/>
      <c r="M4" s="4"/>
    </row>
    <row r="5" spans="1:13" ht="28.5" customHeight="1" thickTop="1" x14ac:dyDescent="0.2">
      <c r="A5" s="116" t="s">
        <v>28</v>
      </c>
      <c r="B5" s="117"/>
      <c r="C5" s="19" t="s">
        <v>30</v>
      </c>
      <c r="E5" s="22"/>
    </row>
    <row r="6" spans="1:13" ht="25.5" customHeight="1" x14ac:dyDescent="0.2">
      <c r="A6" s="118" t="s">
        <v>29</v>
      </c>
      <c r="B6" s="119"/>
      <c r="C6" s="29" t="s">
        <v>39</v>
      </c>
      <c r="E6" s="24"/>
    </row>
    <row r="7" spans="1:13" x14ac:dyDescent="0.2">
      <c r="A7" s="120" t="s">
        <v>27</v>
      </c>
      <c r="B7" s="121"/>
      <c r="C7" s="19" t="s">
        <v>56</v>
      </c>
      <c r="E7" s="22"/>
      <c r="F7" s="25"/>
    </row>
    <row r="8" spans="1:13" x14ac:dyDescent="0.2">
      <c r="A8" s="27"/>
      <c r="B8" s="28"/>
      <c r="C8" s="28"/>
      <c r="D8" s="22"/>
      <c r="E8" s="26" t="s">
        <v>33</v>
      </c>
      <c r="F8" s="84" t="s">
        <v>31</v>
      </c>
      <c r="G8" s="51">
        <v>2</v>
      </c>
    </row>
    <row r="9" spans="1:13" x14ac:dyDescent="0.2">
      <c r="A9" s="27"/>
      <c r="B9" s="28"/>
      <c r="C9" s="28"/>
      <c r="D9" s="22"/>
      <c r="E9" s="23"/>
      <c r="F9" s="84" t="s">
        <v>32</v>
      </c>
      <c r="G9" s="52">
        <v>41699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2" t="s">
        <v>18</v>
      </c>
      <c r="E11" s="122" t="s">
        <v>19</v>
      </c>
      <c r="F11" s="124" t="s">
        <v>20</v>
      </c>
      <c r="G11" s="124"/>
    </row>
    <row r="12" spans="1:13" x14ac:dyDescent="0.2">
      <c r="A12" s="6"/>
      <c r="B12" s="7"/>
      <c r="C12" s="7"/>
      <c r="D12" s="123"/>
      <c r="E12" s="123"/>
      <c r="F12" s="9" t="s">
        <v>21</v>
      </c>
      <c r="G12" s="9" t="s">
        <v>22</v>
      </c>
    </row>
    <row r="13" spans="1:13" ht="14.25" customHeight="1" x14ac:dyDescent="0.2">
      <c r="A13" s="7"/>
      <c r="B13" s="7"/>
      <c r="C13" s="7"/>
      <c r="D13" s="41">
        <v>1</v>
      </c>
      <c r="E13" s="10">
        <v>43100</v>
      </c>
      <c r="F13" s="10">
        <v>42736</v>
      </c>
      <c r="G13" s="10">
        <v>43100</v>
      </c>
    </row>
    <row r="14" spans="1:13" x14ac:dyDescent="0.2">
      <c r="A14" s="7"/>
      <c r="B14" s="7"/>
      <c r="C14" s="125" t="s">
        <v>37</v>
      </c>
      <c r="D14" s="125"/>
      <c r="E14" s="125"/>
      <c r="F14" s="126">
        <f>G58</f>
        <v>134348.75200000001</v>
      </c>
      <c r="G14" s="126"/>
      <c r="H14" s="60">
        <f>январь!F14+февраль!F14+март!F14+апрель!F14+май!F14+июнь!F14+июль!F14+август!F14+сентябрь!F14+октябрь!F14+ноябрь!F14+декабрь!F14</f>
        <v>134348.78199999998</v>
      </c>
    </row>
    <row r="15" spans="1:13" x14ac:dyDescent="0.2">
      <c r="A15" s="7"/>
      <c r="B15" s="7"/>
      <c r="C15" s="85"/>
      <c r="D15" s="85"/>
      <c r="E15" s="85"/>
      <c r="F15" s="56"/>
      <c r="G15" s="56"/>
    </row>
    <row r="16" spans="1:13" ht="11.25" customHeight="1" x14ac:dyDescent="0.2">
      <c r="A16" s="127" t="s">
        <v>77</v>
      </c>
      <c r="B16" s="127"/>
      <c r="C16" s="127"/>
      <c r="D16" s="127" t="s">
        <v>34</v>
      </c>
      <c r="E16" s="127"/>
      <c r="F16" s="127"/>
      <c r="G16" s="127"/>
    </row>
    <row r="17" spans="1:12" ht="11.25" customHeight="1" x14ac:dyDescent="0.2">
      <c r="A17" s="127" t="s">
        <v>35</v>
      </c>
      <c r="B17" s="127"/>
      <c r="C17" s="127"/>
      <c r="D17" s="127"/>
      <c r="E17" s="127"/>
      <c r="F17" s="127"/>
      <c r="G17" s="127"/>
      <c r="H17" s="83"/>
      <c r="I17" s="47"/>
      <c r="J17" s="47"/>
    </row>
    <row r="18" spans="1:12" x14ac:dyDescent="0.2">
      <c r="A18" s="127" t="s">
        <v>50</v>
      </c>
      <c r="B18" s="127"/>
      <c r="C18" s="127"/>
      <c r="D18" s="127"/>
      <c r="E18" s="127"/>
      <c r="F18" s="127"/>
      <c r="G18" s="127"/>
      <c r="H18" s="113"/>
      <c r="I18" s="113"/>
      <c r="J18" s="113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47"/>
      <c r="J19" s="47"/>
    </row>
    <row r="20" spans="1:12" x14ac:dyDescent="0.2">
      <c r="A20" s="109" t="s">
        <v>12</v>
      </c>
      <c r="B20" s="109"/>
      <c r="C20" s="109"/>
      <c r="D20" s="109"/>
      <c r="E20" s="109"/>
      <c r="F20" s="109"/>
      <c r="G20" s="109"/>
      <c r="H20" s="83"/>
      <c r="I20" s="47"/>
      <c r="J20" s="4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3" customFormat="1" ht="34.5" thickBot="1" x14ac:dyDescent="0.25">
      <c r="A23" s="44" t="s">
        <v>0</v>
      </c>
      <c r="B23" s="110" t="s">
        <v>1</v>
      </c>
      <c r="C23" s="110"/>
      <c r="D23" s="110"/>
      <c r="E23" s="86" t="s">
        <v>2</v>
      </c>
      <c r="F23" s="86" t="s">
        <v>24</v>
      </c>
      <c r="G23" s="46" t="s">
        <v>3</v>
      </c>
      <c r="I23" s="48"/>
      <c r="J23" s="48"/>
      <c r="K23" s="48"/>
      <c r="L23" s="48"/>
    </row>
    <row r="24" spans="1:12" x14ac:dyDescent="0.2">
      <c r="A24" s="32" t="s">
        <v>23</v>
      </c>
      <c r="B24" s="111" t="s">
        <v>4</v>
      </c>
      <c r="C24" s="111"/>
      <c r="D24" s="112"/>
      <c r="E24" s="15"/>
      <c r="F24" s="15"/>
      <c r="G24" s="12"/>
    </row>
    <row r="25" spans="1:12" x14ac:dyDescent="0.2">
      <c r="A25" s="14" t="s">
        <v>60</v>
      </c>
      <c r="B25" s="103" t="s">
        <v>53</v>
      </c>
      <c r="C25" s="103"/>
      <c r="D25" s="104"/>
      <c r="E25" s="57">
        <f>январь!E25+февраль!E25+март!E25+апрель!E25+май!E25+июнь!E25+июль!E27+август!E25+сентябрь!E25+октябрь!E25+ноябрь!E25+декабрь!E25</f>
        <v>225</v>
      </c>
      <c r="F25" s="58">
        <f>G25/E25</f>
        <v>126.5224</v>
      </c>
      <c r="G25" s="59">
        <f>январь!G25+февраль!G25+март!G25+апрель!G25+май!G25+июнь!G25+июль!G27+август!G25+сентябрь!G25+октябрь!G25+ноябрь!G25+декабрь!G25</f>
        <v>28467.54</v>
      </c>
      <c r="H25" s="60"/>
      <c r="I25" s="50"/>
    </row>
    <row r="26" spans="1:12" x14ac:dyDescent="0.2">
      <c r="A26" s="14" t="s">
        <v>52</v>
      </c>
      <c r="B26" s="103" t="s">
        <v>55</v>
      </c>
      <c r="C26" s="103"/>
      <c r="D26" s="104"/>
      <c r="E26" s="57">
        <f>январь!E26+февраль!E26+март!E26+апрель!E26+май!E26+июнь!E26+июль!E28+август!E26+сентябрь!E26+октябрь!E26+ноябрь!E26+декабрь!E26</f>
        <v>149</v>
      </c>
      <c r="F26" s="58">
        <f>G26/E26</f>
        <v>396.60181208053694</v>
      </c>
      <c r="G26" s="59">
        <f>январь!G26+февраль!G26+март!G26+апрель!G26+май!G26+июнь!G26+июль!G28+август!G26+сентябрь!G26+октябрь!G26+ноябрь!G26+декабрь!G26</f>
        <v>59093.670000000006</v>
      </c>
      <c r="H26" s="60"/>
      <c r="I26" s="50"/>
    </row>
    <row r="27" spans="1:12" x14ac:dyDescent="0.2">
      <c r="A27" s="14" t="s">
        <v>54</v>
      </c>
      <c r="B27" s="137" t="s">
        <v>74</v>
      </c>
      <c r="C27" s="138"/>
      <c r="D27" s="139"/>
      <c r="E27" s="57">
        <f>июнь!E27</f>
        <v>1</v>
      </c>
      <c r="F27" s="58">
        <f>G27/E27</f>
        <v>550.23</v>
      </c>
      <c r="G27" s="59">
        <f>июнь!G27</f>
        <v>550.23</v>
      </c>
      <c r="H27" s="60"/>
      <c r="I27" s="50"/>
    </row>
    <row r="28" spans="1:12" s="3" customFormat="1" x14ac:dyDescent="0.2">
      <c r="A28" s="16"/>
      <c r="B28" s="105" t="s">
        <v>5</v>
      </c>
      <c r="C28" s="105"/>
      <c r="D28" s="106"/>
      <c r="E28" s="17"/>
      <c r="F28" s="39"/>
      <c r="G28" s="53">
        <f>SUM(G25:G27)</f>
        <v>88111.44</v>
      </c>
      <c r="H28" s="140">
        <f>январь!G27+февраль!G27+март!G27+апрель!G27+май!G27+июнь!G28+июль!G29+август!G27+сентябрь!G27+октябрь!G27+ноябрь!G27+декабрь!G27</f>
        <v>88111.440000000017</v>
      </c>
      <c r="I28" s="4"/>
      <c r="J28" s="4"/>
      <c r="K28" s="4"/>
      <c r="L28" s="4"/>
    </row>
    <row r="29" spans="1:12" ht="13.5" customHeight="1" x14ac:dyDescent="0.2">
      <c r="A29" s="14"/>
      <c r="B29" s="103"/>
      <c r="C29" s="103"/>
      <c r="D29" s="104"/>
      <c r="E29" s="18"/>
      <c r="F29" s="37"/>
      <c r="G29" s="54"/>
    </row>
    <row r="30" spans="1:12" x14ac:dyDescent="0.2">
      <c r="A30" s="14" t="s">
        <v>6</v>
      </c>
      <c r="B30" s="103" t="s">
        <v>7</v>
      </c>
      <c r="C30" s="103"/>
      <c r="D30" s="104"/>
      <c r="E30" s="18"/>
      <c r="F30" s="37"/>
      <c r="G30" s="54"/>
    </row>
    <row r="31" spans="1:12" x14ac:dyDescent="0.2">
      <c r="A31" s="14" t="s">
        <v>59</v>
      </c>
      <c r="B31" s="137" t="s">
        <v>98</v>
      </c>
      <c r="C31" s="138"/>
      <c r="D31" s="139"/>
      <c r="E31" s="18">
        <v>1</v>
      </c>
      <c r="F31" s="37">
        <v>3395</v>
      </c>
      <c r="G31" s="54">
        <f>E31*F31</f>
        <v>3395</v>
      </c>
    </row>
    <row r="32" spans="1:12" x14ac:dyDescent="0.2">
      <c r="A32" s="14" t="s">
        <v>110</v>
      </c>
      <c r="B32" s="137" t="s">
        <v>99</v>
      </c>
      <c r="C32" s="138"/>
      <c r="D32" s="139"/>
      <c r="E32" s="18">
        <v>1</v>
      </c>
      <c r="F32" s="37">
        <v>2394</v>
      </c>
      <c r="G32" s="54">
        <f>E32*F32</f>
        <v>2394</v>
      </c>
    </row>
    <row r="33" spans="1:12" x14ac:dyDescent="0.2">
      <c r="A33" s="14" t="s">
        <v>111</v>
      </c>
      <c r="B33" s="137" t="s">
        <v>102</v>
      </c>
      <c r="C33" s="138"/>
      <c r="D33" s="139"/>
      <c r="E33" s="18">
        <v>1</v>
      </c>
      <c r="F33" s="37">
        <v>835</v>
      </c>
      <c r="G33" s="54">
        <f>E33*F33</f>
        <v>835</v>
      </c>
    </row>
    <row r="34" spans="1:12" x14ac:dyDescent="0.2">
      <c r="A34" s="14" t="s">
        <v>112</v>
      </c>
      <c r="B34" s="137" t="s">
        <v>104</v>
      </c>
      <c r="C34" s="138"/>
      <c r="D34" s="139"/>
      <c r="E34" s="18">
        <v>1</v>
      </c>
      <c r="F34" s="37">
        <v>4358</v>
      </c>
      <c r="G34" s="54">
        <f>E34*F34</f>
        <v>4358</v>
      </c>
    </row>
    <row r="35" spans="1:12" x14ac:dyDescent="0.2">
      <c r="A35" s="14" t="s">
        <v>113</v>
      </c>
      <c r="B35" s="137" t="s">
        <v>85</v>
      </c>
      <c r="C35" s="138"/>
      <c r="D35" s="139"/>
      <c r="E35" s="18">
        <v>1</v>
      </c>
      <c r="F35" s="58">
        <f>G35/E35</f>
        <v>414.61</v>
      </c>
      <c r="G35" s="54">
        <v>414.61</v>
      </c>
    </row>
    <row r="36" spans="1:12" s="3" customFormat="1" x14ac:dyDescent="0.2">
      <c r="A36" s="16"/>
      <c r="B36" s="105" t="s">
        <v>8</v>
      </c>
      <c r="C36" s="105"/>
      <c r="D36" s="106"/>
      <c r="E36" s="17"/>
      <c r="F36" s="39"/>
      <c r="G36" s="53">
        <f>SUM(G31:G35)</f>
        <v>11396.61</v>
      </c>
      <c r="H36" s="140">
        <f>июнь!G32+июль!G33+август!G31+сентябрь!G31+ноябрь!G31</f>
        <v>11396.61</v>
      </c>
      <c r="I36" s="4"/>
      <c r="J36" s="4"/>
      <c r="K36" s="4"/>
      <c r="L36" s="4"/>
    </row>
    <row r="37" spans="1:12" x14ac:dyDescent="0.2">
      <c r="A37" s="14" t="s">
        <v>9</v>
      </c>
      <c r="B37" s="103" t="s">
        <v>10</v>
      </c>
      <c r="C37" s="103"/>
      <c r="D37" s="104"/>
      <c r="E37" s="18"/>
      <c r="F37" s="37"/>
      <c r="G37" s="54"/>
      <c r="H37" s="82"/>
    </row>
    <row r="38" spans="1:12" x14ac:dyDescent="0.2">
      <c r="A38" s="14" t="s">
        <v>63</v>
      </c>
      <c r="B38" s="137" t="s">
        <v>96</v>
      </c>
      <c r="C38" s="138"/>
      <c r="D38" s="139"/>
      <c r="E38" s="18">
        <v>1</v>
      </c>
      <c r="F38" s="37">
        <v>8157</v>
      </c>
      <c r="G38" s="54">
        <f>E38*F38</f>
        <v>8157</v>
      </c>
    </row>
    <row r="39" spans="1:12" x14ac:dyDescent="0.2">
      <c r="A39" s="14" t="s">
        <v>78</v>
      </c>
      <c r="B39" s="137" t="s">
        <v>97</v>
      </c>
      <c r="C39" s="138"/>
      <c r="D39" s="139"/>
      <c r="E39" s="18">
        <v>1</v>
      </c>
      <c r="F39" s="37">
        <v>3000</v>
      </c>
      <c r="G39" s="54">
        <f>E39*F39</f>
        <v>3000</v>
      </c>
    </row>
    <row r="40" spans="1:12" ht="12.75" customHeight="1" x14ac:dyDescent="0.2">
      <c r="A40" s="14" t="s">
        <v>114</v>
      </c>
      <c r="B40" s="137" t="s">
        <v>103</v>
      </c>
      <c r="C40" s="138"/>
      <c r="D40" s="139"/>
      <c r="E40" s="18">
        <v>8</v>
      </c>
      <c r="F40" s="37">
        <v>55.6</v>
      </c>
      <c r="G40" s="54">
        <f>E40*F40</f>
        <v>444.8</v>
      </c>
    </row>
    <row r="41" spans="1:12" ht="12.75" customHeight="1" x14ac:dyDescent="0.2">
      <c r="A41" s="14" t="s">
        <v>115</v>
      </c>
      <c r="B41" s="137" t="s">
        <v>105</v>
      </c>
      <c r="C41" s="138"/>
      <c r="D41" s="139"/>
      <c r="E41" s="18">
        <v>1</v>
      </c>
      <c r="F41" s="37">
        <v>593</v>
      </c>
      <c r="G41" s="54">
        <f>E41*F41</f>
        <v>593</v>
      </c>
    </row>
    <row r="42" spans="1:12" ht="12.75" customHeight="1" x14ac:dyDescent="0.2">
      <c r="A42" s="14" t="s">
        <v>116</v>
      </c>
      <c r="B42" s="137" t="s">
        <v>106</v>
      </c>
      <c r="C42" s="138"/>
      <c r="D42" s="139"/>
      <c r="E42" s="18">
        <v>1</v>
      </c>
      <c r="F42" s="37">
        <v>150</v>
      </c>
      <c r="G42" s="54">
        <f>E42*F42</f>
        <v>150</v>
      </c>
    </row>
    <row r="43" spans="1:12" x14ac:dyDescent="0.2">
      <c r="A43" s="14" t="s">
        <v>117</v>
      </c>
      <c r="B43" s="137" t="s">
        <v>107</v>
      </c>
      <c r="C43" s="138"/>
      <c r="D43" s="139"/>
      <c r="E43" s="18">
        <v>1</v>
      </c>
      <c r="F43" s="58">
        <v>646.99</v>
      </c>
      <c r="G43" s="54">
        <f>E43*F43</f>
        <v>646.99</v>
      </c>
    </row>
    <row r="44" spans="1:12" s="3" customFormat="1" x14ac:dyDescent="0.2">
      <c r="A44" s="16"/>
      <c r="B44" s="105" t="s">
        <v>11</v>
      </c>
      <c r="C44" s="105"/>
      <c r="D44" s="106"/>
      <c r="E44" s="17"/>
      <c r="F44" s="39"/>
      <c r="G44" s="53">
        <f>SUM(G38:G43)</f>
        <v>12991.789999999999</v>
      </c>
      <c r="H44" s="140">
        <f>май!G33+июнь!G35+сентябрь!G35+ноябрь!G34+декабрь!G33</f>
        <v>12991.789999999999</v>
      </c>
      <c r="I44" s="4"/>
      <c r="J44" s="4"/>
      <c r="K44" s="4"/>
      <c r="L44" s="4"/>
    </row>
    <row r="45" spans="1:12" ht="9" customHeight="1" x14ac:dyDescent="0.2">
      <c r="A45" s="14"/>
      <c r="B45" s="103"/>
      <c r="C45" s="103"/>
      <c r="D45" s="104"/>
      <c r="E45" s="18"/>
      <c r="F45" s="37"/>
      <c r="G45" s="54"/>
    </row>
    <row r="46" spans="1:12" s="38" customFormat="1" x14ac:dyDescent="0.2">
      <c r="A46" s="35" t="s">
        <v>13</v>
      </c>
      <c r="B46" s="107" t="s">
        <v>57</v>
      </c>
      <c r="C46" s="107"/>
      <c r="D46" s="108"/>
      <c r="E46" s="36" t="s">
        <v>17</v>
      </c>
      <c r="F46" s="37"/>
      <c r="G46" s="55">
        <f>1.62*465.3*12</f>
        <v>9045.4320000000007</v>
      </c>
      <c r="H46" s="141">
        <f>январь!G34+февраль!G34+март!G34+апрель!G34+май!G35+июнь!G37+июль!G37+август!G35+сентябрь!G37+октябрь!G34+ноябрь!G36+декабрь!G35</f>
        <v>9045.4320000000007</v>
      </c>
      <c r="I46" s="4"/>
      <c r="J46" s="4"/>
      <c r="K46" s="4"/>
      <c r="L46" s="49"/>
    </row>
    <row r="47" spans="1:12" s="38" customFormat="1" x14ac:dyDescent="0.2">
      <c r="A47" s="35"/>
      <c r="B47" s="134" t="s">
        <v>93</v>
      </c>
      <c r="C47" s="135"/>
      <c r="D47" s="136"/>
      <c r="E47" s="36"/>
      <c r="F47" s="37"/>
      <c r="G47" s="55"/>
      <c r="I47" s="4"/>
      <c r="J47" s="4"/>
      <c r="K47" s="4"/>
      <c r="L47" s="49"/>
    </row>
    <row r="48" spans="1:12" s="38" customFormat="1" x14ac:dyDescent="0.2">
      <c r="A48" s="35"/>
      <c r="B48" s="134" t="s">
        <v>94</v>
      </c>
      <c r="C48" s="135"/>
      <c r="D48" s="136"/>
      <c r="E48" s="36"/>
      <c r="F48" s="37"/>
      <c r="G48" s="55"/>
      <c r="I48" s="4"/>
      <c r="J48" s="4"/>
      <c r="K48" s="4"/>
      <c r="L48" s="49"/>
    </row>
    <row r="49" spans="1:13" s="38" customFormat="1" x14ac:dyDescent="0.2">
      <c r="A49" s="35"/>
      <c r="B49" s="134" t="s">
        <v>95</v>
      </c>
      <c r="C49" s="135"/>
      <c r="D49" s="136"/>
      <c r="E49" s="36"/>
      <c r="F49" s="37"/>
      <c r="G49" s="55"/>
      <c r="I49" s="4"/>
      <c r="J49" s="4"/>
      <c r="K49" s="4"/>
      <c r="L49" s="49"/>
    </row>
    <row r="50" spans="1:13" s="38" customFormat="1" x14ac:dyDescent="0.2">
      <c r="A50" s="35" t="s">
        <v>83</v>
      </c>
      <c r="B50" s="134" t="s">
        <v>101</v>
      </c>
      <c r="C50" s="135"/>
      <c r="D50" s="136"/>
      <c r="E50" s="36"/>
      <c r="F50" s="37"/>
      <c r="G50" s="55"/>
      <c r="I50" s="4"/>
      <c r="J50" s="4"/>
      <c r="K50" s="4"/>
      <c r="L50" s="49"/>
    </row>
    <row r="51" spans="1:13" s="38" customFormat="1" x14ac:dyDescent="0.2">
      <c r="A51" s="35" t="s">
        <v>84</v>
      </c>
      <c r="B51" s="134" t="s">
        <v>100</v>
      </c>
      <c r="C51" s="135"/>
      <c r="D51" s="136"/>
      <c r="E51" s="36"/>
      <c r="F51" s="37"/>
      <c r="G51" s="55"/>
      <c r="I51" s="4"/>
      <c r="J51" s="4"/>
      <c r="K51" s="4"/>
      <c r="L51" s="49"/>
    </row>
    <row r="52" spans="1:13" s="38" customFormat="1" x14ac:dyDescent="0.2">
      <c r="A52" s="35" t="s">
        <v>14</v>
      </c>
      <c r="B52" s="107" t="s">
        <v>58</v>
      </c>
      <c r="C52" s="107"/>
      <c r="D52" s="108"/>
      <c r="E52" s="36" t="s">
        <v>17</v>
      </c>
      <c r="F52" s="37"/>
      <c r="G52" s="55">
        <f>1*465.3*12</f>
        <v>5583.6</v>
      </c>
      <c r="H52" s="141">
        <f>январь!G35+февраль!G35+март!G37+апрель!G36+май!G36+июнь!G38+июль!G38+август!G38+сентябрь!G38+октябрь!G35+ноябрь!G37+декабрь!G36</f>
        <v>5583.6000000000013</v>
      </c>
      <c r="I52" s="4"/>
      <c r="J52" s="4"/>
      <c r="K52" s="4"/>
      <c r="L52" s="49"/>
    </row>
    <row r="53" spans="1:13" s="38" customFormat="1" ht="15" customHeight="1" x14ac:dyDescent="0.2">
      <c r="A53" s="35" t="s">
        <v>15</v>
      </c>
      <c r="B53" s="107" t="s">
        <v>72</v>
      </c>
      <c r="C53" s="107"/>
      <c r="D53" s="108"/>
      <c r="E53" s="36" t="s">
        <v>17</v>
      </c>
      <c r="F53" s="37"/>
      <c r="G53" s="55">
        <f>553.74*12</f>
        <v>6644.88</v>
      </c>
      <c r="H53" s="141">
        <f>январь!G36+февраль!G36+март!G38+апрель!G37+май!G37+июнь!G39+июль!G39+август!G39++сентябрь!G39+октябрь!G36+ноябрь!G38+декабрь!G37</f>
        <v>6644.909999999998</v>
      </c>
      <c r="I53" s="4"/>
      <c r="J53" s="4"/>
      <c r="K53" s="4"/>
      <c r="L53" s="49"/>
    </row>
    <row r="54" spans="1:13" s="38" customFormat="1" ht="24" customHeight="1" x14ac:dyDescent="0.2">
      <c r="A54" s="35" t="s">
        <v>61</v>
      </c>
      <c r="B54" s="133" t="s">
        <v>118</v>
      </c>
      <c r="C54" s="107"/>
      <c r="D54" s="108"/>
      <c r="E54" s="51" t="s">
        <v>62</v>
      </c>
      <c r="F54" s="37"/>
      <c r="G54" s="81">
        <f>(0.35+0.15)*1150</f>
        <v>575</v>
      </c>
      <c r="H54" s="142">
        <f>ноябрь!G39+декабрь!G38</f>
        <v>575</v>
      </c>
      <c r="I54" s="4"/>
      <c r="J54" s="4"/>
      <c r="K54" s="4"/>
      <c r="L54" s="49"/>
    </row>
    <row r="55" spans="1:13" s="38" customFormat="1" ht="23.25" hidden="1" customHeight="1" x14ac:dyDescent="0.2">
      <c r="A55" s="35"/>
      <c r="B55" s="133" t="s">
        <v>73</v>
      </c>
      <c r="C55" s="107"/>
      <c r="D55" s="108"/>
      <c r="E55" s="51" t="s">
        <v>62</v>
      </c>
      <c r="F55" s="37"/>
      <c r="G55" s="81">
        <f>(2*0.35)*1350</f>
        <v>944.99999999999989</v>
      </c>
      <c r="I55" s="4"/>
      <c r="J55" s="4"/>
      <c r="K55" s="4"/>
      <c r="L55" s="49"/>
    </row>
    <row r="56" spans="1:13" s="38" customFormat="1" ht="23.25" hidden="1" customHeight="1" x14ac:dyDescent="0.2">
      <c r="A56" s="35"/>
      <c r="B56" s="133" t="s">
        <v>75</v>
      </c>
      <c r="C56" s="107"/>
      <c r="D56" s="108"/>
      <c r="E56" s="51" t="s">
        <v>62</v>
      </c>
      <c r="F56" s="37"/>
      <c r="G56" s="81">
        <f>(0.15)*1000</f>
        <v>150</v>
      </c>
      <c r="I56" s="4"/>
      <c r="J56" s="4"/>
      <c r="K56" s="4"/>
      <c r="L56" s="49"/>
    </row>
    <row r="57" spans="1:13" s="38" customFormat="1" ht="23.25" hidden="1" customHeight="1" x14ac:dyDescent="0.2">
      <c r="A57" s="35"/>
      <c r="B57" s="133" t="s">
        <v>76</v>
      </c>
      <c r="C57" s="107"/>
      <c r="D57" s="108"/>
      <c r="E57" s="51" t="s">
        <v>62</v>
      </c>
      <c r="F57" s="37"/>
      <c r="G57" s="81">
        <f>(0.15*4)*1000</f>
        <v>600</v>
      </c>
      <c r="I57" s="4"/>
      <c r="J57" s="4"/>
      <c r="K57" s="4"/>
      <c r="L57" s="49"/>
    </row>
    <row r="58" spans="1:13" s="3" customFormat="1" ht="13.5" thickBot="1" x14ac:dyDescent="0.25">
      <c r="A58" s="30"/>
      <c r="B58" s="101" t="s">
        <v>16</v>
      </c>
      <c r="C58" s="101"/>
      <c r="D58" s="102"/>
      <c r="E58" s="20"/>
      <c r="F58" s="20"/>
      <c r="G58" s="31">
        <f>G28+G36+G44+G46+G52+G53+G54</f>
        <v>134348.75200000001</v>
      </c>
      <c r="H58" s="34">
        <f>H28+H36+H44+H46+H52+H53+H54</f>
        <v>134348.78200000001</v>
      </c>
      <c r="I58" s="49"/>
      <c r="J58" s="49"/>
      <c r="K58" s="49"/>
      <c r="L58" s="4"/>
    </row>
    <row r="59" spans="1:13" ht="7.5" customHeight="1" x14ac:dyDescent="0.2">
      <c r="A59" s="7"/>
      <c r="B59" s="7"/>
      <c r="C59" s="7"/>
      <c r="D59" s="7"/>
      <c r="E59" s="7"/>
      <c r="F59" s="7"/>
      <c r="G59" s="7"/>
      <c r="I59" s="49"/>
      <c r="J59" s="49"/>
      <c r="K59" s="49"/>
    </row>
    <row r="60" spans="1:13" x14ac:dyDescent="0.2">
      <c r="A60" s="7"/>
      <c r="B60" s="7"/>
      <c r="C60" s="7"/>
      <c r="D60" s="7"/>
      <c r="E60" s="7"/>
      <c r="F60" s="7"/>
      <c r="G60" s="7"/>
      <c r="H60" s="4"/>
    </row>
    <row r="61" spans="1:13" x14ac:dyDescent="0.2">
      <c r="A61" s="7"/>
      <c r="B61" s="7"/>
      <c r="C61" s="7"/>
      <c r="D61" s="7"/>
      <c r="E61" s="7"/>
      <c r="F61" s="7"/>
      <c r="G61" s="7"/>
      <c r="H61" s="4"/>
    </row>
    <row r="62" spans="1:13" x14ac:dyDescent="0.2">
      <c r="A62" s="7"/>
      <c r="B62" s="7"/>
      <c r="C62" s="7"/>
      <c r="D62" s="7"/>
      <c r="E62" s="7"/>
      <c r="F62" s="7"/>
      <c r="G62" s="7"/>
      <c r="H62" s="4"/>
    </row>
    <row r="63" spans="1:13" x14ac:dyDescent="0.2">
      <c r="A63" s="11" t="s">
        <v>25</v>
      </c>
      <c r="B63" s="11"/>
      <c r="C63" s="7" t="s">
        <v>40</v>
      </c>
      <c r="D63" s="21"/>
      <c r="E63" s="21"/>
      <c r="F63" s="7"/>
      <c r="G63" s="7" t="s">
        <v>41</v>
      </c>
      <c r="H63" s="4"/>
    </row>
    <row r="64" spans="1:13" s="4" customFormat="1" x14ac:dyDescent="0.2">
      <c r="A64" s="7"/>
      <c r="B64" s="7" t="s">
        <v>26</v>
      </c>
      <c r="C64" s="7"/>
      <c r="D64" s="7"/>
      <c r="E64" s="22"/>
      <c r="F64" s="22"/>
      <c r="G64" s="7"/>
      <c r="H64"/>
      <c r="M64"/>
    </row>
    <row r="65" spans="1:8" s="4" customFormat="1" ht="13.5" customHeight="1" x14ac:dyDescent="0.2">
      <c r="A65" s="7"/>
      <c r="B65" s="7"/>
      <c r="C65" s="7"/>
      <c r="D65" s="7"/>
      <c r="E65" s="7"/>
      <c r="F65" s="7"/>
      <c r="G65" s="7"/>
      <c r="H65"/>
    </row>
    <row r="66" spans="1:8" s="4" customFormat="1" x14ac:dyDescent="0.2">
      <c r="A66" s="11" t="s">
        <v>36</v>
      </c>
      <c r="B66" s="7"/>
      <c r="C66" s="7" t="s">
        <v>38</v>
      </c>
      <c r="D66" s="21"/>
      <c r="E66" s="21"/>
      <c r="F66" s="22"/>
      <c r="G66" s="40" t="s">
        <v>51</v>
      </c>
      <c r="H66" s="85"/>
    </row>
    <row r="67" spans="1:8" s="4" customFormat="1" ht="11.25" x14ac:dyDescent="0.2">
      <c r="H67" s="43"/>
    </row>
    <row r="68" spans="1:8" s="4" customFormat="1" ht="11.25" x14ac:dyDescent="0.2"/>
    <row r="69" spans="1:8" s="4" customFormat="1" ht="11.25" x14ac:dyDescent="0.2"/>
  </sheetData>
  <mergeCells count="57">
    <mergeCell ref="B43:D43"/>
    <mergeCell ref="B47:D47"/>
    <mergeCell ref="B48:D48"/>
    <mergeCell ref="B49:D49"/>
    <mergeCell ref="B50:D50"/>
    <mergeCell ref="B45:D45"/>
    <mergeCell ref="B46:D46"/>
    <mergeCell ref="B52:D52"/>
    <mergeCell ref="B53:D53"/>
    <mergeCell ref="B58:D58"/>
    <mergeCell ref="B57:D57"/>
    <mergeCell ref="B54:D54"/>
    <mergeCell ref="B55:D55"/>
    <mergeCell ref="B56:D56"/>
    <mergeCell ref="B51:D51"/>
    <mergeCell ref="B39:D39"/>
    <mergeCell ref="B42:D42"/>
    <mergeCell ref="B29:D29"/>
    <mergeCell ref="B30:D30"/>
    <mergeCell ref="B31:D31"/>
    <mergeCell ref="B36:D36"/>
    <mergeCell ref="B37:D37"/>
    <mergeCell ref="B34:D34"/>
    <mergeCell ref="B35:D35"/>
    <mergeCell ref="B40:D40"/>
    <mergeCell ref="B41:D41"/>
    <mergeCell ref="B44:D44"/>
    <mergeCell ref="B28:D28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B38:D38"/>
    <mergeCell ref="B32:D32"/>
    <mergeCell ref="B33:D33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opLeftCell="A4" workbookViewId="0">
      <selection activeCell="J16" sqref="J16"/>
    </sheetView>
  </sheetViews>
  <sheetFormatPr defaultRowHeight="12.75" x14ac:dyDescent="0.2"/>
  <cols>
    <col min="1" max="1" width="19.28515625" style="91" customWidth="1"/>
    <col min="2" max="2" width="12.85546875" style="91" customWidth="1"/>
    <col min="3" max="3" width="13.42578125" style="91" customWidth="1"/>
    <col min="4" max="4" width="13.85546875" style="91" customWidth="1"/>
    <col min="5" max="5" width="14.7109375" style="91" customWidth="1"/>
    <col min="6" max="6" width="17.28515625" style="91" customWidth="1"/>
    <col min="7" max="7" width="14.85546875" style="91" customWidth="1"/>
    <col min="8" max="8" width="13" style="91" customWidth="1"/>
    <col min="9" max="9" width="11.85546875" style="91" customWidth="1"/>
    <col min="10" max="10" width="14.140625" style="91" customWidth="1"/>
    <col min="11" max="11" width="11.42578125" style="91" customWidth="1"/>
    <col min="12" max="12" width="14.7109375" style="91" customWidth="1"/>
    <col min="13" max="16384" width="9.140625" style="91"/>
  </cols>
  <sheetData>
    <row r="2" spans="1:12" ht="62.25" customHeight="1" x14ac:dyDescent="0.2">
      <c r="A2" s="88"/>
      <c r="B2" s="89" t="s">
        <v>64</v>
      </c>
      <c r="C2" s="89" t="s">
        <v>65</v>
      </c>
      <c r="D2" s="89" t="s">
        <v>86</v>
      </c>
      <c r="E2" s="89" t="s">
        <v>87</v>
      </c>
      <c r="F2" s="89" t="s">
        <v>88</v>
      </c>
      <c r="G2" s="89" t="s">
        <v>89</v>
      </c>
      <c r="H2" s="89" t="s">
        <v>66</v>
      </c>
      <c r="I2" s="89" t="s">
        <v>67</v>
      </c>
      <c r="J2" s="89" t="s">
        <v>68</v>
      </c>
      <c r="K2" s="89" t="s">
        <v>69</v>
      </c>
      <c r="L2" s="90"/>
    </row>
    <row r="3" spans="1:12" ht="21" customHeight="1" x14ac:dyDescent="0.2">
      <c r="A3" s="92" t="s">
        <v>70</v>
      </c>
      <c r="B3" s="93">
        <v>1.1499999999999999</v>
      </c>
      <c r="C3" s="93">
        <v>2.57</v>
      </c>
      <c r="D3" s="93">
        <v>0</v>
      </c>
      <c r="E3" s="93">
        <v>0</v>
      </c>
      <c r="F3" s="93">
        <v>0</v>
      </c>
      <c r="G3" s="93">
        <v>0</v>
      </c>
      <c r="H3" s="93">
        <v>1.62</v>
      </c>
      <c r="I3" s="93">
        <v>1</v>
      </c>
      <c r="J3" s="93">
        <v>1.19</v>
      </c>
      <c r="K3" s="94">
        <f>SUM(B3:J3)</f>
        <v>7.5299999999999994</v>
      </c>
    </row>
    <row r="4" spans="1:12" ht="42.75" customHeight="1" x14ac:dyDescent="0.2">
      <c r="A4" s="89" t="s">
        <v>71</v>
      </c>
      <c r="B4" s="95">
        <f>Сводный!G25+Сводный!G27+Сводный!G54</f>
        <v>29592.77</v>
      </c>
      <c r="C4" s="95">
        <f>Сводный!G26</f>
        <v>59093.670000000006</v>
      </c>
      <c r="D4" s="95">
        <v>0</v>
      </c>
      <c r="E4" s="95">
        <f>Сводный!G36</f>
        <v>11396.61</v>
      </c>
      <c r="F4" s="95">
        <f>Сводный!G44</f>
        <v>12991.789999999999</v>
      </c>
      <c r="G4" s="92">
        <v>0</v>
      </c>
      <c r="H4" s="95">
        <f>Сводный!H46</f>
        <v>9045.4320000000007</v>
      </c>
      <c r="I4" s="95">
        <f>Сводный!H52</f>
        <v>5583.6000000000013</v>
      </c>
      <c r="J4" s="95">
        <f>Сводный!H53</f>
        <v>6644.909999999998</v>
      </c>
      <c r="K4" s="94">
        <f>SUM(B4:J4)</f>
        <v>134348.78200000001</v>
      </c>
    </row>
    <row r="5" spans="1:12" ht="34.5" customHeight="1" x14ac:dyDescent="0.2">
      <c r="A5" s="96" t="s">
        <v>90</v>
      </c>
      <c r="B5" s="97">
        <f>465.3*B3*12</f>
        <v>6421.14</v>
      </c>
      <c r="C5" s="97">
        <f t="shared" ref="C5:G5" si="0">465.3*C3*12</f>
        <v>14349.851999999999</v>
      </c>
      <c r="D5" s="97">
        <f t="shared" si="0"/>
        <v>0</v>
      </c>
      <c r="E5" s="97">
        <f t="shared" si="0"/>
        <v>0</v>
      </c>
      <c r="F5" s="97">
        <f t="shared" si="0"/>
        <v>0</v>
      </c>
      <c r="G5" s="97">
        <f t="shared" si="0"/>
        <v>0</v>
      </c>
      <c r="H5" s="97">
        <f>H4</f>
        <v>9045.4320000000007</v>
      </c>
      <c r="I5" s="97">
        <f t="shared" ref="I5:J5" si="1">I4</f>
        <v>5583.6000000000013</v>
      </c>
      <c r="J5" s="97">
        <f t="shared" si="1"/>
        <v>6644.909999999998</v>
      </c>
      <c r="K5" s="98">
        <f>SUM(B5:J5)</f>
        <v>42044.933999999994</v>
      </c>
      <c r="L5" s="90"/>
    </row>
    <row r="6" spans="1:12" x14ac:dyDescent="0.2">
      <c r="A6" s="96" t="s">
        <v>91</v>
      </c>
      <c r="B6" s="99">
        <v>4</v>
      </c>
      <c r="C6" s="99">
        <v>2</v>
      </c>
      <c r="D6" s="99">
        <v>3</v>
      </c>
      <c r="E6" s="99">
        <v>9</v>
      </c>
      <c r="F6" s="99">
        <v>8</v>
      </c>
      <c r="G6" s="99">
        <v>1</v>
      </c>
      <c r="H6" s="99">
        <v>5</v>
      </c>
      <c r="I6" s="99">
        <v>7</v>
      </c>
      <c r="J6" s="99">
        <v>6</v>
      </c>
      <c r="K6" s="99"/>
    </row>
    <row r="9" spans="1:12" x14ac:dyDescent="0.2">
      <c r="D9" s="90"/>
      <c r="L9" s="90"/>
    </row>
    <row r="11" spans="1:12" x14ac:dyDescent="0.2">
      <c r="D11" s="90"/>
      <c r="L11" s="90"/>
    </row>
    <row r="13" spans="1:12" x14ac:dyDescent="0.2">
      <c r="D13" s="90"/>
      <c r="L13" s="90"/>
    </row>
    <row r="15" spans="1:12" x14ac:dyDescent="0.2">
      <c r="D15" s="100"/>
      <c r="L15" s="100"/>
    </row>
    <row r="16" spans="1:12" x14ac:dyDescent="0.2">
      <c r="D16" s="100"/>
      <c r="L16" s="100"/>
    </row>
    <row r="17" spans="4:12" x14ac:dyDescent="0.2">
      <c r="D17" s="100"/>
      <c r="L17" s="100"/>
    </row>
    <row r="18" spans="4:12" x14ac:dyDescent="0.2">
      <c r="D18" s="100"/>
      <c r="L18" s="100"/>
    </row>
    <row r="19" spans="4:12" x14ac:dyDescent="0.2">
      <c r="D19" s="100"/>
      <c r="L19" s="100"/>
    </row>
    <row r="20" spans="4:12" x14ac:dyDescent="0.2">
      <c r="D20" s="100"/>
      <c r="L20" s="10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3" workbookViewId="0">
      <selection activeCell="G36" sqref="G36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8" t="s">
        <v>42</v>
      </c>
      <c r="B1" s="129"/>
      <c r="C1" s="129"/>
      <c r="D1" s="129"/>
      <c r="E1" s="130" t="s">
        <v>46</v>
      </c>
      <c r="F1" s="130"/>
      <c r="G1" s="130"/>
      <c r="L1" s="50"/>
      <c r="M1" s="4"/>
    </row>
    <row r="2" spans="1:13" ht="15" x14ac:dyDescent="0.2">
      <c r="A2" s="131" t="s">
        <v>43</v>
      </c>
      <c r="B2" s="131"/>
      <c r="C2" s="131"/>
      <c r="D2" s="132" t="s">
        <v>47</v>
      </c>
      <c r="E2" s="132"/>
      <c r="F2" s="132"/>
      <c r="G2" s="132"/>
      <c r="L2" s="50"/>
      <c r="M2" s="4"/>
    </row>
    <row r="3" spans="1:13" ht="15" x14ac:dyDescent="0.2">
      <c r="A3" s="131" t="s">
        <v>44</v>
      </c>
      <c r="B3" s="131"/>
      <c r="C3" s="131"/>
      <c r="D3" s="132" t="s">
        <v>48</v>
      </c>
      <c r="E3" s="132"/>
      <c r="F3" s="132"/>
      <c r="G3" s="132"/>
      <c r="L3" s="50"/>
      <c r="M3" s="4"/>
    </row>
    <row r="4" spans="1:13" ht="15.75" thickBot="1" x14ac:dyDescent="0.25">
      <c r="A4" s="114" t="s">
        <v>45</v>
      </c>
      <c r="B4" s="114"/>
      <c r="C4" s="114"/>
      <c r="D4" s="115" t="s">
        <v>49</v>
      </c>
      <c r="E4" s="115"/>
      <c r="F4" s="115"/>
      <c r="G4" s="115"/>
      <c r="L4" s="50"/>
      <c r="M4" s="4"/>
    </row>
    <row r="5" spans="1:13" ht="28.5" customHeight="1" thickTop="1" x14ac:dyDescent="0.2">
      <c r="A5" s="116" t="s">
        <v>28</v>
      </c>
      <c r="B5" s="117"/>
      <c r="C5" s="19" t="s">
        <v>30</v>
      </c>
      <c r="E5" s="22"/>
    </row>
    <row r="6" spans="1:13" ht="25.5" customHeight="1" x14ac:dyDescent="0.2">
      <c r="A6" s="118" t="s">
        <v>29</v>
      </c>
      <c r="B6" s="119"/>
      <c r="C6" s="29" t="s">
        <v>39</v>
      </c>
      <c r="E6" s="24"/>
    </row>
    <row r="7" spans="1:13" x14ac:dyDescent="0.2">
      <c r="A7" s="120" t="s">
        <v>27</v>
      </c>
      <c r="B7" s="121"/>
      <c r="C7" s="19" t="s">
        <v>56</v>
      </c>
      <c r="E7" s="22"/>
      <c r="F7" s="25"/>
    </row>
    <row r="8" spans="1:13" x14ac:dyDescent="0.2">
      <c r="A8" s="27"/>
      <c r="B8" s="28"/>
      <c r="C8" s="28"/>
      <c r="D8" s="22"/>
      <c r="E8" s="26" t="s">
        <v>33</v>
      </c>
      <c r="F8" s="61" t="s">
        <v>31</v>
      </c>
      <c r="G8" s="51">
        <v>2</v>
      </c>
    </row>
    <row r="9" spans="1:13" x14ac:dyDescent="0.2">
      <c r="A9" s="27"/>
      <c r="B9" s="28"/>
      <c r="C9" s="28"/>
      <c r="D9" s="22"/>
      <c r="E9" s="23"/>
      <c r="F9" s="61" t="s">
        <v>32</v>
      </c>
      <c r="G9" s="52">
        <v>41699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2" t="s">
        <v>18</v>
      </c>
      <c r="E11" s="122" t="s">
        <v>19</v>
      </c>
      <c r="F11" s="124" t="s">
        <v>20</v>
      </c>
      <c r="G11" s="124"/>
    </row>
    <row r="12" spans="1:13" x14ac:dyDescent="0.2">
      <c r="A12" s="6"/>
      <c r="B12" s="7"/>
      <c r="C12" s="7"/>
      <c r="D12" s="123"/>
      <c r="E12" s="123"/>
      <c r="F12" s="9" t="s">
        <v>21</v>
      </c>
      <c r="G12" s="9" t="s">
        <v>22</v>
      </c>
    </row>
    <row r="13" spans="1:13" ht="14.25" customHeight="1" x14ac:dyDescent="0.2">
      <c r="A13" s="7"/>
      <c r="B13" s="7"/>
      <c r="C13" s="7"/>
      <c r="D13" s="41">
        <v>2</v>
      </c>
      <c r="E13" s="10">
        <v>42794</v>
      </c>
      <c r="F13" s="10">
        <v>42767</v>
      </c>
      <c r="G13" s="10">
        <v>42794</v>
      </c>
    </row>
    <row r="14" spans="1:13" x14ac:dyDescent="0.2">
      <c r="A14" s="7"/>
      <c r="B14" s="7"/>
      <c r="C14" s="125" t="s">
        <v>37</v>
      </c>
      <c r="D14" s="125"/>
      <c r="E14" s="125"/>
      <c r="F14" s="126">
        <f>G38</f>
        <v>8916.366</v>
      </c>
      <c r="G14" s="126"/>
    </row>
    <row r="15" spans="1:13" x14ac:dyDescent="0.2">
      <c r="A15" s="7"/>
      <c r="B15" s="7"/>
      <c r="C15" s="62"/>
      <c r="D15" s="62"/>
      <c r="E15" s="62"/>
      <c r="F15" s="56"/>
      <c r="G15" s="56"/>
    </row>
    <row r="16" spans="1:13" ht="11.25" customHeight="1" x14ac:dyDescent="0.2">
      <c r="A16" s="127" t="s">
        <v>34</v>
      </c>
      <c r="B16" s="127"/>
      <c r="C16" s="127"/>
      <c r="D16" s="127" t="s">
        <v>34</v>
      </c>
      <c r="E16" s="127"/>
      <c r="F16" s="127"/>
      <c r="G16" s="127"/>
    </row>
    <row r="17" spans="1:12" ht="11.25" customHeight="1" x14ac:dyDescent="0.2">
      <c r="A17" s="127" t="s">
        <v>35</v>
      </c>
      <c r="B17" s="127"/>
      <c r="C17" s="127"/>
      <c r="D17" s="127"/>
      <c r="E17" s="127"/>
      <c r="F17" s="127"/>
      <c r="G17" s="127"/>
      <c r="H17" s="63"/>
      <c r="I17" s="47"/>
      <c r="J17" s="47"/>
    </row>
    <row r="18" spans="1:12" x14ac:dyDescent="0.2">
      <c r="A18" s="127" t="s">
        <v>50</v>
      </c>
      <c r="B18" s="127"/>
      <c r="C18" s="127"/>
      <c r="D18" s="127"/>
      <c r="E18" s="127"/>
      <c r="F18" s="127"/>
      <c r="G18" s="127"/>
      <c r="H18" s="113"/>
      <c r="I18" s="113"/>
      <c r="J18" s="113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47"/>
      <c r="J19" s="47"/>
    </row>
    <row r="20" spans="1:12" x14ac:dyDescent="0.2">
      <c r="A20" s="109" t="s">
        <v>12</v>
      </c>
      <c r="B20" s="109"/>
      <c r="C20" s="109"/>
      <c r="D20" s="109"/>
      <c r="E20" s="109"/>
      <c r="F20" s="109"/>
      <c r="G20" s="109"/>
      <c r="H20" s="63"/>
      <c r="I20" s="47"/>
      <c r="J20" s="4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3" customFormat="1" ht="34.5" thickBot="1" x14ac:dyDescent="0.25">
      <c r="A23" s="44" t="s">
        <v>0</v>
      </c>
      <c r="B23" s="110" t="s">
        <v>1</v>
      </c>
      <c r="C23" s="110"/>
      <c r="D23" s="110"/>
      <c r="E23" s="64" t="s">
        <v>2</v>
      </c>
      <c r="F23" s="64" t="s">
        <v>24</v>
      </c>
      <c r="G23" s="46" t="s">
        <v>3</v>
      </c>
      <c r="I23" s="48"/>
      <c r="J23" s="48"/>
      <c r="K23" s="48"/>
      <c r="L23" s="48"/>
    </row>
    <row r="24" spans="1:12" x14ac:dyDescent="0.2">
      <c r="A24" s="32" t="s">
        <v>23</v>
      </c>
      <c r="B24" s="111" t="s">
        <v>4</v>
      </c>
      <c r="C24" s="111"/>
      <c r="D24" s="112"/>
      <c r="E24" s="15"/>
      <c r="F24" s="15"/>
      <c r="G24" s="12"/>
    </row>
    <row r="25" spans="1:12" x14ac:dyDescent="0.2">
      <c r="A25" s="14" t="s">
        <v>60</v>
      </c>
      <c r="B25" s="103" t="s">
        <v>53</v>
      </c>
      <c r="C25" s="103"/>
      <c r="D25" s="104"/>
      <c r="E25" s="57">
        <v>18</v>
      </c>
      <c r="F25" s="58">
        <f>G25/E25</f>
        <v>143.33388888888891</v>
      </c>
      <c r="G25" s="59">
        <v>2580.0100000000002</v>
      </c>
      <c r="H25" s="60"/>
      <c r="I25" s="50"/>
    </row>
    <row r="26" spans="1:12" x14ac:dyDescent="0.2">
      <c r="A26" s="14" t="s">
        <v>52</v>
      </c>
      <c r="B26" s="103" t="s">
        <v>81</v>
      </c>
      <c r="C26" s="103"/>
      <c r="D26" s="104"/>
      <c r="E26" s="57">
        <v>11</v>
      </c>
      <c r="F26" s="58">
        <f>G26/E26</f>
        <v>414.86545454545461</v>
      </c>
      <c r="G26" s="59">
        <v>4563.5200000000004</v>
      </c>
      <c r="H26" s="60"/>
      <c r="I26" s="50"/>
    </row>
    <row r="27" spans="1:12" s="3" customFormat="1" x14ac:dyDescent="0.2">
      <c r="A27" s="16"/>
      <c r="B27" s="105" t="s">
        <v>5</v>
      </c>
      <c r="C27" s="105"/>
      <c r="D27" s="106"/>
      <c r="E27" s="17"/>
      <c r="F27" s="39"/>
      <c r="G27" s="53">
        <f>SUM(G25:G26)</f>
        <v>7143.5300000000007</v>
      </c>
      <c r="I27" s="4"/>
      <c r="J27" s="4"/>
      <c r="K27" s="4"/>
      <c r="L27" s="4"/>
    </row>
    <row r="28" spans="1:12" ht="13.5" customHeight="1" x14ac:dyDescent="0.2">
      <c r="A28" s="14"/>
      <c r="B28" s="103"/>
      <c r="C28" s="103"/>
      <c r="D28" s="104"/>
      <c r="E28" s="18"/>
      <c r="F28" s="37"/>
      <c r="G28" s="54"/>
    </row>
    <row r="29" spans="1:12" x14ac:dyDescent="0.2">
      <c r="A29" s="14" t="s">
        <v>6</v>
      </c>
      <c r="B29" s="103" t="s">
        <v>7</v>
      </c>
      <c r="C29" s="103"/>
      <c r="D29" s="104"/>
      <c r="E29" s="18"/>
      <c r="F29" s="37"/>
      <c r="G29" s="54"/>
    </row>
    <row r="30" spans="1:12" s="3" customFormat="1" x14ac:dyDescent="0.2">
      <c r="A30" s="16"/>
      <c r="B30" s="105" t="s">
        <v>8</v>
      </c>
      <c r="C30" s="105"/>
      <c r="D30" s="106"/>
      <c r="E30" s="17"/>
      <c r="F30" s="39"/>
      <c r="G30" s="53">
        <v>0</v>
      </c>
      <c r="I30" s="4"/>
      <c r="J30" s="4"/>
      <c r="K30" s="4"/>
      <c r="L30" s="4"/>
    </row>
    <row r="31" spans="1:12" x14ac:dyDescent="0.2">
      <c r="A31" s="14" t="s">
        <v>9</v>
      </c>
      <c r="B31" s="103" t="s">
        <v>10</v>
      </c>
      <c r="C31" s="103"/>
      <c r="D31" s="104"/>
      <c r="E31" s="18"/>
      <c r="F31" s="37"/>
      <c r="G31" s="54"/>
    </row>
    <row r="32" spans="1:12" s="3" customFormat="1" x14ac:dyDescent="0.2">
      <c r="A32" s="16"/>
      <c r="B32" s="105" t="s">
        <v>11</v>
      </c>
      <c r="C32" s="105"/>
      <c r="D32" s="106"/>
      <c r="E32" s="17"/>
      <c r="F32" s="39"/>
      <c r="G32" s="53">
        <v>0</v>
      </c>
      <c r="I32" s="4"/>
      <c r="J32" s="4"/>
      <c r="K32" s="4"/>
      <c r="L32" s="4"/>
    </row>
    <row r="33" spans="1:13" ht="9" customHeight="1" x14ac:dyDescent="0.2">
      <c r="A33" s="14"/>
      <c r="B33" s="103"/>
      <c r="C33" s="103"/>
      <c r="D33" s="104"/>
      <c r="E33" s="18"/>
      <c r="F33" s="37"/>
      <c r="G33" s="54"/>
    </row>
    <row r="34" spans="1:13" s="38" customFormat="1" x14ac:dyDescent="0.2">
      <c r="A34" s="35" t="s">
        <v>13</v>
      </c>
      <c r="B34" s="107" t="s">
        <v>57</v>
      </c>
      <c r="C34" s="107"/>
      <c r="D34" s="108"/>
      <c r="E34" s="36" t="s">
        <v>17</v>
      </c>
      <c r="F34" s="37"/>
      <c r="G34" s="55">
        <f>1.62*465.3</f>
        <v>753.78600000000006</v>
      </c>
      <c r="I34" s="4"/>
      <c r="J34" s="4"/>
      <c r="K34" s="4"/>
      <c r="L34" s="49"/>
    </row>
    <row r="35" spans="1:13" s="38" customFormat="1" x14ac:dyDescent="0.2">
      <c r="A35" s="35" t="s">
        <v>14</v>
      </c>
      <c r="B35" s="107" t="s">
        <v>58</v>
      </c>
      <c r="C35" s="107"/>
      <c r="D35" s="108"/>
      <c r="E35" s="36" t="s">
        <v>17</v>
      </c>
      <c r="F35" s="37"/>
      <c r="G35" s="55">
        <f>1*465.3</f>
        <v>465.3</v>
      </c>
      <c r="I35" s="4"/>
      <c r="J35" s="4"/>
      <c r="K35" s="4"/>
      <c r="L35" s="49"/>
    </row>
    <row r="36" spans="1:13" s="38" customFormat="1" ht="15" customHeight="1" x14ac:dyDescent="0.2">
      <c r="A36" s="35" t="s">
        <v>15</v>
      </c>
      <c r="B36" s="107" t="s">
        <v>72</v>
      </c>
      <c r="C36" s="107"/>
      <c r="D36" s="108"/>
      <c r="E36" s="36" t="s">
        <v>17</v>
      </c>
      <c r="F36" s="37"/>
      <c r="G36" s="55">
        <v>553.75</v>
      </c>
      <c r="I36" s="4"/>
      <c r="J36" s="4"/>
      <c r="K36" s="4"/>
      <c r="L36" s="49"/>
    </row>
    <row r="37" spans="1:13" s="38" customFormat="1" ht="15.75" customHeight="1" x14ac:dyDescent="0.2">
      <c r="A37" s="35" t="s">
        <v>61</v>
      </c>
      <c r="B37" s="133" t="s">
        <v>92</v>
      </c>
      <c r="C37" s="107"/>
      <c r="D37" s="108"/>
      <c r="E37" s="51" t="s">
        <v>62</v>
      </c>
      <c r="F37" s="37"/>
      <c r="G37" s="81"/>
      <c r="I37" s="4"/>
      <c r="J37" s="4"/>
      <c r="K37" s="4"/>
      <c r="L37" s="49"/>
    </row>
    <row r="38" spans="1:13" s="3" customFormat="1" ht="13.5" thickBot="1" x14ac:dyDescent="0.25">
      <c r="A38" s="30"/>
      <c r="B38" s="101" t="s">
        <v>16</v>
      </c>
      <c r="C38" s="101"/>
      <c r="D38" s="102"/>
      <c r="E38" s="20"/>
      <c r="F38" s="20"/>
      <c r="G38" s="31">
        <f>G27+G30+G32+G34+G35+G36+G37</f>
        <v>8916.366</v>
      </c>
      <c r="H38" s="34"/>
      <c r="I38" s="49"/>
      <c r="J38" s="49"/>
      <c r="K38" s="49"/>
      <c r="L38" s="4"/>
    </row>
    <row r="39" spans="1:13" ht="7.5" customHeight="1" x14ac:dyDescent="0.2">
      <c r="A39" s="7"/>
      <c r="B39" s="7"/>
      <c r="C39" s="7"/>
      <c r="D39" s="7"/>
      <c r="E39" s="7"/>
      <c r="F39" s="7"/>
      <c r="G39" s="7"/>
      <c r="I39" s="49"/>
      <c r="J39" s="49"/>
      <c r="K39" s="49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11" t="s">
        <v>25</v>
      </c>
      <c r="B42" s="11"/>
      <c r="C42" s="7" t="s">
        <v>40</v>
      </c>
      <c r="D42" s="21"/>
      <c r="E42" s="21"/>
      <c r="F42" s="7"/>
      <c r="G42" s="7" t="s">
        <v>41</v>
      </c>
      <c r="H42" s="4"/>
    </row>
    <row r="43" spans="1:13" s="4" customFormat="1" x14ac:dyDescent="0.2">
      <c r="A43" s="7"/>
      <c r="B43" s="7" t="s">
        <v>26</v>
      </c>
      <c r="C43" s="7"/>
      <c r="D43" s="7"/>
      <c r="E43" s="22"/>
      <c r="F43" s="22"/>
      <c r="G43" s="7"/>
      <c r="H43"/>
      <c r="M43"/>
    </row>
    <row r="44" spans="1:13" s="4" customFormat="1" ht="13.5" customHeight="1" x14ac:dyDescent="0.2">
      <c r="A44" s="7"/>
      <c r="B44" s="7"/>
      <c r="C44" s="7"/>
      <c r="D44" s="7"/>
      <c r="E44" s="7"/>
      <c r="F44" s="7"/>
      <c r="G44" s="7"/>
      <c r="H44"/>
    </row>
    <row r="45" spans="1:13" s="4" customFormat="1" x14ac:dyDescent="0.2">
      <c r="A45" s="11" t="s">
        <v>36</v>
      </c>
      <c r="B45" s="7"/>
      <c r="C45" s="7" t="s">
        <v>38</v>
      </c>
      <c r="D45" s="21"/>
      <c r="E45" s="21"/>
      <c r="F45" s="22"/>
      <c r="G45" s="40" t="s">
        <v>51</v>
      </c>
      <c r="H45" s="62"/>
    </row>
    <row r="46" spans="1:13" s="4" customFormat="1" ht="11.25" x14ac:dyDescent="0.2">
      <c r="H46" s="43"/>
    </row>
    <row r="47" spans="1:13" s="4" customFormat="1" ht="11.25" x14ac:dyDescent="0.2"/>
    <row r="48" spans="1:13" s="4" customFormat="1" ht="11.25" x14ac:dyDescent="0.2"/>
  </sheetData>
  <mergeCells count="37">
    <mergeCell ref="B38:D38"/>
    <mergeCell ref="B33:D33"/>
    <mergeCell ref="B32:D32"/>
    <mergeCell ref="B37:D37"/>
    <mergeCell ref="A20:G20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4:D34"/>
    <mergeCell ref="B35:D35"/>
    <mergeCell ref="B36:D3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6:G16"/>
    <mergeCell ref="A17:G17"/>
    <mergeCell ref="A18:G18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3" workbookViewId="0">
      <selection activeCell="J36" sqref="J36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8" t="s">
        <v>42</v>
      </c>
      <c r="B1" s="129"/>
      <c r="C1" s="129"/>
      <c r="D1" s="129"/>
      <c r="E1" s="130" t="s">
        <v>46</v>
      </c>
      <c r="F1" s="130"/>
      <c r="G1" s="130"/>
      <c r="L1" s="50"/>
      <c r="M1" s="4"/>
    </row>
    <row r="2" spans="1:13" ht="15" x14ac:dyDescent="0.2">
      <c r="A2" s="131" t="s">
        <v>43</v>
      </c>
      <c r="B2" s="131"/>
      <c r="C2" s="131"/>
      <c r="D2" s="132" t="s">
        <v>47</v>
      </c>
      <c r="E2" s="132"/>
      <c r="F2" s="132"/>
      <c r="G2" s="132"/>
      <c r="L2" s="50"/>
      <c r="M2" s="4"/>
    </row>
    <row r="3" spans="1:13" ht="15" x14ac:dyDescent="0.2">
      <c r="A3" s="131" t="s">
        <v>44</v>
      </c>
      <c r="B3" s="131"/>
      <c r="C3" s="131"/>
      <c r="D3" s="132" t="s">
        <v>48</v>
      </c>
      <c r="E3" s="132"/>
      <c r="F3" s="132"/>
      <c r="G3" s="132"/>
      <c r="L3" s="50"/>
      <c r="M3" s="4"/>
    </row>
    <row r="4" spans="1:13" ht="15.75" thickBot="1" x14ac:dyDescent="0.25">
      <c r="A4" s="114" t="s">
        <v>45</v>
      </c>
      <c r="B4" s="114"/>
      <c r="C4" s="114"/>
      <c r="D4" s="115" t="s">
        <v>49</v>
      </c>
      <c r="E4" s="115"/>
      <c r="F4" s="115"/>
      <c r="G4" s="115"/>
      <c r="L4" s="50"/>
      <c r="M4" s="4"/>
    </row>
    <row r="5" spans="1:13" ht="28.5" customHeight="1" thickTop="1" x14ac:dyDescent="0.2">
      <c r="A5" s="116" t="s">
        <v>28</v>
      </c>
      <c r="B5" s="117"/>
      <c r="C5" s="19" t="s">
        <v>30</v>
      </c>
      <c r="E5" s="22"/>
    </row>
    <row r="6" spans="1:13" ht="25.5" customHeight="1" x14ac:dyDescent="0.2">
      <c r="A6" s="118" t="s">
        <v>29</v>
      </c>
      <c r="B6" s="119"/>
      <c r="C6" s="29" t="s">
        <v>39</v>
      </c>
      <c r="E6" s="24"/>
    </row>
    <row r="7" spans="1:13" x14ac:dyDescent="0.2">
      <c r="A7" s="120" t="s">
        <v>27</v>
      </c>
      <c r="B7" s="121"/>
      <c r="C7" s="19" t="s">
        <v>56</v>
      </c>
      <c r="E7" s="22"/>
      <c r="F7" s="25"/>
    </row>
    <row r="8" spans="1:13" x14ac:dyDescent="0.2">
      <c r="A8" s="27"/>
      <c r="B8" s="28"/>
      <c r="C8" s="28"/>
      <c r="D8" s="22"/>
      <c r="E8" s="26" t="s">
        <v>33</v>
      </c>
      <c r="F8" s="66" t="s">
        <v>31</v>
      </c>
      <c r="G8" s="51">
        <v>2</v>
      </c>
    </row>
    <row r="9" spans="1:13" x14ac:dyDescent="0.2">
      <c r="A9" s="27"/>
      <c r="B9" s="28"/>
      <c r="C9" s="28"/>
      <c r="D9" s="22"/>
      <c r="E9" s="23"/>
      <c r="F9" s="66" t="s">
        <v>32</v>
      </c>
      <c r="G9" s="52">
        <v>41699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2" t="s">
        <v>18</v>
      </c>
      <c r="E11" s="122" t="s">
        <v>19</v>
      </c>
      <c r="F11" s="124" t="s">
        <v>20</v>
      </c>
      <c r="G11" s="124"/>
    </row>
    <row r="12" spans="1:13" x14ac:dyDescent="0.2">
      <c r="A12" s="6"/>
      <c r="B12" s="7"/>
      <c r="C12" s="7"/>
      <c r="D12" s="123"/>
      <c r="E12" s="123"/>
      <c r="F12" s="9" t="s">
        <v>21</v>
      </c>
      <c r="G12" s="9" t="s">
        <v>22</v>
      </c>
    </row>
    <row r="13" spans="1:13" ht="14.25" customHeight="1" x14ac:dyDescent="0.2">
      <c r="A13" s="7"/>
      <c r="B13" s="7"/>
      <c r="C13" s="7"/>
      <c r="D13" s="41">
        <v>3</v>
      </c>
      <c r="E13" s="10">
        <v>42825</v>
      </c>
      <c r="F13" s="10">
        <v>42795</v>
      </c>
      <c r="G13" s="10">
        <v>42825</v>
      </c>
    </row>
    <row r="14" spans="1:13" x14ac:dyDescent="0.2">
      <c r="A14" s="7"/>
      <c r="B14" s="7"/>
      <c r="C14" s="125" t="s">
        <v>37</v>
      </c>
      <c r="D14" s="125"/>
      <c r="E14" s="125"/>
      <c r="F14" s="126">
        <f>G40</f>
        <v>10538.365999999998</v>
      </c>
      <c r="G14" s="126"/>
    </row>
    <row r="15" spans="1:13" x14ac:dyDescent="0.2">
      <c r="A15" s="7"/>
      <c r="B15" s="7"/>
      <c r="C15" s="67"/>
      <c r="D15" s="67"/>
      <c r="E15" s="67"/>
      <c r="F15" s="56"/>
      <c r="G15" s="56"/>
    </row>
    <row r="16" spans="1:13" ht="11.25" customHeight="1" x14ac:dyDescent="0.2">
      <c r="A16" s="127" t="s">
        <v>34</v>
      </c>
      <c r="B16" s="127"/>
      <c r="C16" s="127"/>
      <c r="D16" s="127" t="s">
        <v>34</v>
      </c>
      <c r="E16" s="127"/>
      <c r="F16" s="127"/>
      <c r="G16" s="127"/>
    </row>
    <row r="17" spans="1:12" ht="11.25" customHeight="1" x14ac:dyDescent="0.2">
      <c r="A17" s="127" t="s">
        <v>35</v>
      </c>
      <c r="B17" s="127"/>
      <c r="C17" s="127"/>
      <c r="D17" s="127"/>
      <c r="E17" s="127"/>
      <c r="F17" s="127"/>
      <c r="G17" s="127"/>
      <c r="H17" s="65"/>
      <c r="I17" s="47"/>
      <c r="J17" s="47"/>
    </row>
    <row r="18" spans="1:12" x14ac:dyDescent="0.2">
      <c r="A18" s="127" t="s">
        <v>50</v>
      </c>
      <c r="B18" s="127"/>
      <c r="C18" s="127"/>
      <c r="D18" s="127"/>
      <c r="E18" s="127"/>
      <c r="F18" s="127"/>
      <c r="G18" s="127"/>
      <c r="H18" s="113"/>
      <c r="I18" s="113"/>
      <c r="J18" s="113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47"/>
      <c r="J19" s="47"/>
    </row>
    <row r="20" spans="1:12" x14ac:dyDescent="0.2">
      <c r="A20" s="109" t="s">
        <v>12</v>
      </c>
      <c r="B20" s="109"/>
      <c r="C20" s="109"/>
      <c r="D20" s="109"/>
      <c r="E20" s="109"/>
      <c r="F20" s="109"/>
      <c r="G20" s="109"/>
      <c r="H20" s="65"/>
      <c r="I20" s="47"/>
      <c r="J20" s="4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3" customFormat="1" ht="34.5" thickBot="1" x14ac:dyDescent="0.25">
      <c r="A23" s="44" t="s">
        <v>0</v>
      </c>
      <c r="B23" s="110" t="s">
        <v>1</v>
      </c>
      <c r="C23" s="110"/>
      <c r="D23" s="110"/>
      <c r="E23" s="68" t="s">
        <v>2</v>
      </c>
      <c r="F23" s="68" t="s">
        <v>24</v>
      </c>
      <c r="G23" s="46" t="s">
        <v>3</v>
      </c>
      <c r="I23" s="48"/>
      <c r="J23" s="48"/>
      <c r="K23" s="48"/>
      <c r="L23" s="48"/>
    </row>
    <row r="24" spans="1:12" x14ac:dyDescent="0.2">
      <c r="A24" s="32" t="s">
        <v>23</v>
      </c>
      <c r="B24" s="111" t="s">
        <v>4</v>
      </c>
      <c r="C24" s="111"/>
      <c r="D24" s="112"/>
      <c r="E24" s="15"/>
      <c r="F24" s="15"/>
      <c r="G24" s="12"/>
    </row>
    <row r="25" spans="1:12" x14ac:dyDescent="0.2">
      <c r="A25" s="14" t="s">
        <v>60</v>
      </c>
      <c r="B25" s="103" t="s">
        <v>53</v>
      </c>
      <c r="C25" s="103"/>
      <c r="D25" s="104"/>
      <c r="E25" s="57">
        <v>22</v>
      </c>
      <c r="F25" s="58">
        <f>G25/E25</f>
        <v>126.25</v>
      </c>
      <c r="G25" s="59">
        <v>2777.5</v>
      </c>
      <c r="H25" s="60"/>
      <c r="I25" s="50"/>
    </row>
    <row r="26" spans="1:12" x14ac:dyDescent="0.2">
      <c r="A26" s="14" t="s">
        <v>52</v>
      </c>
      <c r="B26" s="103" t="s">
        <v>81</v>
      </c>
      <c r="C26" s="103"/>
      <c r="D26" s="104"/>
      <c r="E26" s="57">
        <v>15</v>
      </c>
      <c r="F26" s="58">
        <f>G26/E26</f>
        <v>399.202</v>
      </c>
      <c r="G26" s="59">
        <v>5988.03</v>
      </c>
      <c r="H26" s="60"/>
      <c r="I26" s="50"/>
    </row>
    <row r="27" spans="1:12" s="3" customFormat="1" x14ac:dyDescent="0.2">
      <c r="A27" s="16"/>
      <c r="B27" s="105" t="s">
        <v>5</v>
      </c>
      <c r="C27" s="105"/>
      <c r="D27" s="106"/>
      <c r="E27" s="17"/>
      <c r="F27" s="39"/>
      <c r="G27" s="53">
        <f>SUM(G25:G26)</f>
        <v>8765.5299999999988</v>
      </c>
      <c r="I27" s="4"/>
      <c r="J27" s="4"/>
      <c r="K27" s="4"/>
      <c r="L27" s="4"/>
    </row>
    <row r="28" spans="1:12" ht="13.5" customHeight="1" x14ac:dyDescent="0.2">
      <c r="A28" s="14"/>
      <c r="B28" s="103"/>
      <c r="C28" s="103"/>
      <c r="D28" s="104"/>
      <c r="E28" s="18"/>
      <c r="F28" s="37"/>
      <c r="G28" s="54"/>
    </row>
    <row r="29" spans="1:12" x14ac:dyDescent="0.2">
      <c r="A29" s="14" t="s">
        <v>6</v>
      </c>
      <c r="B29" s="103" t="s">
        <v>7</v>
      </c>
      <c r="C29" s="103"/>
      <c r="D29" s="104"/>
      <c r="E29" s="18"/>
      <c r="F29" s="37"/>
      <c r="G29" s="54"/>
    </row>
    <row r="30" spans="1:12" s="3" customFormat="1" x14ac:dyDescent="0.2">
      <c r="A30" s="16"/>
      <c r="B30" s="105" t="s">
        <v>8</v>
      </c>
      <c r="C30" s="105"/>
      <c r="D30" s="106"/>
      <c r="E30" s="17"/>
      <c r="F30" s="39"/>
      <c r="G30" s="53">
        <f>0</f>
        <v>0</v>
      </c>
      <c r="I30" s="4"/>
      <c r="J30" s="4"/>
      <c r="K30" s="4"/>
      <c r="L30" s="4"/>
    </row>
    <row r="31" spans="1:12" x14ac:dyDescent="0.2">
      <c r="A31" s="14" t="s">
        <v>9</v>
      </c>
      <c r="B31" s="103" t="s">
        <v>10</v>
      </c>
      <c r="C31" s="103"/>
      <c r="D31" s="104"/>
      <c r="E31" s="18"/>
      <c r="F31" s="37"/>
      <c r="G31" s="54"/>
    </row>
    <row r="32" spans="1:12" s="3" customFormat="1" x14ac:dyDescent="0.2">
      <c r="A32" s="16"/>
      <c r="B32" s="105" t="s">
        <v>11</v>
      </c>
      <c r="C32" s="105"/>
      <c r="D32" s="106"/>
      <c r="E32" s="17"/>
      <c r="F32" s="39"/>
      <c r="G32" s="53">
        <v>0</v>
      </c>
      <c r="I32" s="4"/>
      <c r="J32" s="4"/>
      <c r="K32" s="4"/>
      <c r="L32" s="4"/>
    </row>
    <row r="33" spans="1:13" ht="9" customHeight="1" x14ac:dyDescent="0.2">
      <c r="A33" s="14"/>
      <c r="B33" s="103"/>
      <c r="C33" s="103"/>
      <c r="D33" s="104"/>
      <c r="E33" s="18"/>
      <c r="F33" s="37"/>
      <c r="G33" s="54"/>
    </row>
    <row r="34" spans="1:13" s="38" customFormat="1" x14ac:dyDescent="0.2">
      <c r="A34" s="35" t="s">
        <v>13</v>
      </c>
      <c r="B34" s="107" t="s">
        <v>57</v>
      </c>
      <c r="C34" s="107"/>
      <c r="D34" s="108"/>
      <c r="E34" s="36" t="s">
        <v>17</v>
      </c>
      <c r="F34" s="37"/>
      <c r="G34" s="55">
        <f>1.62*465.3</f>
        <v>753.78600000000006</v>
      </c>
      <c r="I34" s="4"/>
      <c r="J34" s="4"/>
      <c r="K34" s="4"/>
      <c r="L34" s="49"/>
    </row>
    <row r="35" spans="1:13" s="38" customFormat="1" x14ac:dyDescent="0.2">
      <c r="A35" s="35"/>
      <c r="B35" s="134" t="s">
        <v>93</v>
      </c>
      <c r="C35" s="135"/>
      <c r="D35" s="136"/>
      <c r="E35" s="36"/>
      <c r="F35" s="37"/>
      <c r="G35" s="55"/>
      <c r="I35" s="4"/>
      <c r="J35" s="4"/>
      <c r="K35" s="4"/>
      <c r="L35" s="49"/>
    </row>
    <row r="36" spans="1:13" s="38" customFormat="1" x14ac:dyDescent="0.2">
      <c r="A36" s="35"/>
      <c r="B36" s="134" t="s">
        <v>94</v>
      </c>
      <c r="C36" s="135"/>
      <c r="D36" s="136"/>
      <c r="E36" s="36"/>
      <c r="F36" s="37"/>
      <c r="G36" s="55"/>
      <c r="I36" s="4"/>
      <c r="J36" s="4"/>
      <c r="K36" s="4"/>
      <c r="L36" s="49"/>
    </row>
    <row r="37" spans="1:13" s="38" customFormat="1" x14ac:dyDescent="0.2">
      <c r="A37" s="35" t="s">
        <v>14</v>
      </c>
      <c r="B37" s="107" t="s">
        <v>58</v>
      </c>
      <c r="C37" s="107"/>
      <c r="D37" s="108"/>
      <c r="E37" s="36" t="s">
        <v>17</v>
      </c>
      <c r="F37" s="37"/>
      <c r="G37" s="55">
        <f>1*465.3</f>
        <v>465.3</v>
      </c>
      <c r="I37" s="4"/>
      <c r="J37" s="4"/>
      <c r="K37" s="4"/>
      <c r="L37" s="49"/>
    </row>
    <row r="38" spans="1:13" s="38" customFormat="1" ht="15" customHeight="1" x14ac:dyDescent="0.2">
      <c r="A38" s="35" t="s">
        <v>15</v>
      </c>
      <c r="B38" s="107" t="s">
        <v>72</v>
      </c>
      <c r="C38" s="107"/>
      <c r="D38" s="108"/>
      <c r="E38" s="36" t="s">
        <v>17</v>
      </c>
      <c r="F38" s="37"/>
      <c r="G38" s="55">
        <v>553.75</v>
      </c>
      <c r="I38" s="4"/>
      <c r="J38" s="4"/>
      <c r="K38" s="4"/>
      <c r="L38" s="49"/>
    </row>
    <row r="39" spans="1:13" s="38" customFormat="1" ht="12.75" customHeight="1" x14ac:dyDescent="0.2">
      <c r="A39" s="35" t="s">
        <v>61</v>
      </c>
      <c r="B39" s="133" t="s">
        <v>92</v>
      </c>
      <c r="C39" s="107"/>
      <c r="D39" s="108"/>
      <c r="E39" s="51" t="s">
        <v>62</v>
      </c>
      <c r="F39" s="37"/>
      <c r="G39" s="81"/>
      <c r="I39" s="4"/>
      <c r="J39" s="4"/>
      <c r="K39" s="4"/>
      <c r="L39" s="49"/>
    </row>
    <row r="40" spans="1:13" s="3" customFormat="1" ht="13.5" thickBot="1" x14ac:dyDescent="0.25">
      <c r="A40" s="30"/>
      <c r="B40" s="101" t="s">
        <v>16</v>
      </c>
      <c r="C40" s="101"/>
      <c r="D40" s="102"/>
      <c r="E40" s="20"/>
      <c r="F40" s="20"/>
      <c r="G40" s="31">
        <f>G27+G30+G32+G34+G37+G38+G39</f>
        <v>10538.365999999998</v>
      </c>
      <c r="H40" s="34"/>
      <c r="I40" s="49"/>
      <c r="J40" s="49"/>
      <c r="K40" s="49"/>
      <c r="L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x14ac:dyDescent="0.2">
      <c r="A43" s="7"/>
      <c r="B43" s="7"/>
      <c r="C43" s="7"/>
      <c r="D43" s="7"/>
      <c r="E43" s="7"/>
      <c r="F43" s="7"/>
      <c r="G43" s="7"/>
      <c r="H43" s="4"/>
    </row>
    <row r="44" spans="1:13" x14ac:dyDescent="0.2">
      <c r="A44" s="11" t="s">
        <v>25</v>
      </c>
      <c r="B44" s="11"/>
      <c r="C44" s="7" t="s">
        <v>40</v>
      </c>
      <c r="D44" s="21"/>
      <c r="E44" s="21"/>
      <c r="F44" s="7"/>
      <c r="G44" s="7" t="s">
        <v>41</v>
      </c>
      <c r="H44" s="4"/>
    </row>
    <row r="45" spans="1:13" s="4" customFormat="1" x14ac:dyDescent="0.2">
      <c r="A45" s="7"/>
      <c r="B45" s="7" t="s">
        <v>26</v>
      </c>
      <c r="C45" s="7"/>
      <c r="D45" s="7"/>
      <c r="E45" s="22"/>
      <c r="F45" s="22"/>
      <c r="G45" s="7"/>
      <c r="H45"/>
      <c r="M45"/>
    </row>
    <row r="46" spans="1:13" s="4" customFormat="1" ht="13.5" customHeight="1" x14ac:dyDescent="0.2">
      <c r="A46" s="7"/>
      <c r="B46" s="7"/>
      <c r="C46" s="7"/>
      <c r="D46" s="7"/>
      <c r="E46" s="7"/>
      <c r="F46" s="7"/>
      <c r="G46" s="7"/>
      <c r="H46"/>
    </row>
    <row r="47" spans="1:13" s="4" customFormat="1" x14ac:dyDescent="0.2">
      <c r="A47" s="11" t="s">
        <v>36</v>
      </c>
      <c r="B47" s="7"/>
      <c r="C47" s="7" t="s">
        <v>38</v>
      </c>
      <c r="D47" s="21"/>
      <c r="E47" s="21"/>
      <c r="F47" s="22"/>
      <c r="G47" s="40" t="s">
        <v>51</v>
      </c>
      <c r="H47" s="67"/>
    </row>
    <row r="48" spans="1:13" s="4" customFormat="1" ht="11.25" x14ac:dyDescent="0.2">
      <c r="H48" s="43"/>
    </row>
    <row r="49" s="4" customFormat="1" ht="11.25" x14ac:dyDescent="0.2"/>
    <row r="50" s="4" customFormat="1" ht="11.25" x14ac:dyDescent="0.2"/>
  </sheetData>
  <mergeCells count="39">
    <mergeCell ref="B34:D34"/>
    <mergeCell ref="B37:D37"/>
    <mergeCell ref="B38:D38"/>
    <mergeCell ref="B40:D40"/>
    <mergeCell ref="B33:D33"/>
    <mergeCell ref="B39:D39"/>
    <mergeCell ref="B35:D35"/>
    <mergeCell ref="B36:D36"/>
    <mergeCell ref="B28:D28"/>
    <mergeCell ref="B29:D29"/>
    <mergeCell ref="B30:D30"/>
    <mergeCell ref="B31:D31"/>
    <mergeCell ref="A20:G20"/>
    <mergeCell ref="B23:D23"/>
    <mergeCell ref="B24:D24"/>
    <mergeCell ref="B25:D25"/>
    <mergeCell ref="B26:D26"/>
    <mergeCell ref="B32:D32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6:G16"/>
    <mergeCell ref="A17:G17"/>
    <mergeCell ref="A18:G18"/>
    <mergeCell ref="B27:D27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3" workbookViewId="0">
      <selection activeCell="G37" sqref="G37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8" t="s">
        <v>42</v>
      </c>
      <c r="B1" s="129"/>
      <c r="C1" s="129"/>
      <c r="D1" s="129"/>
      <c r="E1" s="130" t="s">
        <v>46</v>
      </c>
      <c r="F1" s="130"/>
      <c r="G1" s="130"/>
      <c r="L1" s="50"/>
      <c r="M1" s="4"/>
    </row>
    <row r="2" spans="1:13" ht="15" x14ac:dyDescent="0.2">
      <c r="A2" s="131" t="s">
        <v>43</v>
      </c>
      <c r="B2" s="131"/>
      <c r="C2" s="131"/>
      <c r="D2" s="132" t="s">
        <v>47</v>
      </c>
      <c r="E2" s="132"/>
      <c r="F2" s="132"/>
      <c r="G2" s="132"/>
      <c r="L2" s="50"/>
      <c r="M2" s="4"/>
    </row>
    <row r="3" spans="1:13" ht="15" x14ac:dyDescent="0.2">
      <c r="A3" s="131" t="s">
        <v>44</v>
      </c>
      <c r="B3" s="131"/>
      <c r="C3" s="131"/>
      <c r="D3" s="132" t="s">
        <v>48</v>
      </c>
      <c r="E3" s="132"/>
      <c r="F3" s="132"/>
      <c r="G3" s="132"/>
      <c r="L3" s="50"/>
      <c r="M3" s="4"/>
    </row>
    <row r="4" spans="1:13" ht="15.75" thickBot="1" x14ac:dyDescent="0.25">
      <c r="A4" s="114" t="s">
        <v>45</v>
      </c>
      <c r="B4" s="114"/>
      <c r="C4" s="114"/>
      <c r="D4" s="115" t="s">
        <v>49</v>
      </c>
      <c r="E4" s="115"/>
      <c r="F4" s="115"/>
      <c r="G4" s="115"/>
      <c r="L4" s="50"/>
      <c r="M4" s="4"/>
    </row>
    <row r="5" spans="1:13" ht="28.5" customHeight="1" thickTop="1" x14ac:dyDescent="0.2">
      <c r="A5" s="116" t="s">
        <v>28</v>
      </c>
      <c r="B5" s="117"/>
      <c r="C5" s="19" t="s">
        <v>30</v>
      </c>
      <c r="E5" s="22"/>
    </row>
    <row r="6" spans="1:13" ht="25.5" customHeight="1" x14ac:dyDescent="0.2">
      <c r="A6" s="118" t="s">
        <v>29</v>
      </c>
      <c r="B6" s="119"/>
      <c r="C6" s="29" t="s">
        <v>39</v>
      </c>
      <c r="E6" s="24"/>
    </row>
    <row r="7" spans="1:13" x14ac:dyDescent="0.2">
      <c r="A7" s="120" t="s">
        <v>27</v>
      </c>
      <c r="B7" s="121"/>
      <c r="C7" s="19" t="s">
        <v>56</v>
      </c>
      <c r="E7" s="22"/>
      <c r="F7" s="25"/>
    </row>
    <row r="8" spans="1:13" x14ac:dyDescent="0.2">
      <c r="A8" s="27"/>
      <c r="B8" s="28"/>
      <c r="C8" s="28"/>
      <c r="D8" s="22"/>
      <c r="E8" s="26" t="s">
        <v>33</v>
      </c>
      <c r="F8" s="70" t="s">
        <v>31</v>
      </c>
      <c r="G8" s="51">
        <v>2</v>
      </c>
    </row>
    <row r="9" spans="1:13" x14ac:dyDescent="0.2">
      <c r="A9" s="27"/>
      <c r="B9" s="28"/>
      <c r="C9" s="28"/>
      <c r="D9" s="22"/>
      <c r="E9" s="23"/>
      <c r="F9" s="70" t="s">
        <v>32</v>
      </c>
      <c r="G9" s="52">
        <v>41699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2" t="s">
        <v>18</v>
      </c>
      <c r="E11" s="122" t="s">
        <v>19</v>
      </c>
      <c r="F11" s="124" t="s">
        <v>20</v>
      </c>
      <c r="G11" s="124"/>
    </row>
    <row r="12" spans="1:13" x14ac:dyDescent="0.2">
      <c r="A12" s="6"/>
      <c r="B12" s="7"/>
      <c r="C12" s="7"/>
      <c r="D12" s="123"/>
      <c r="E12" s="123"/>
      <c r="F12" s="9" t="s">
        <v>21</v>
      </c>
      <c r="G12" s="9" t="s">
        <v>22</v>
      </c>
    </row>
    <row r="13" spans="1:13" ht="14.25" customHeight="1" x14ac:dyDescent="0.2">
      <c r="A13" s="7"/>
      <c r="B13" s="7"/>
      <c r="C13" s="7"/>
      <c r="D13" s="41">
        <v>4</v>
      </c>
      <c r="E13" s="10">
        <v>42855</v>
      </c>
      <c r="F13" s="10">
        <v>42826</v>
      </c>
      <c r="G13" s="10">
        <v>42855</v>
      </c>
    </row>
    <row r="14" spans="1:13" x14ac:dyDescent="0.2">
      <c r="A14" s="7"/>
      <c r="B14" s="7"/>
      <c r="C14" s="125" t="s">
        <v>37</v>
      </c>
      <c r="D14" s="125"/>
      <c r="E14" s="125"/>
      <c r="F14" s="126">
        <f>G38</f>
        <v>8969.0059999999994</v>
      </c>
      <c r="G14" s="126"/>
    </row>
    <row r="15" spans="1:13" x14ac:dyDescent="0.2">
      <c r="A15" s="7"/>
      <c r="B15" s="7"/>
      <c r="C15" s="71"/>
      <c r="D15" s="71"/>
      <c r="E15" s="71"/>
      <c r="F15" s="56"/>
      <c r="G15" s="56"/>
    </row>
    <row r="16" spans="1:13" ht="11.25" customHeight="1" x14ac:dyDescent="0.2">
      <c r="A16" s="127" t="s">
        <v>34</v>
      </c>
      <c r="B16" s="127"/>
      <c r="C16" s="127"/>
      <c r="D16" s="127" t="s">
        <v>34</v>
      </c>
      <c r="E16" s="127"/>
      <c r="F16" s="127"/>
      <c r="G16" s="127"/>
    </row>
    <row r="17" spans="1:12" ht="11.25" customHeight="1" x14ac:dyDescent="0.2">
      <c r="A17" s="127" t="s">
        <v>35</v>
      </c>
      <c r="B17" s="127"/>
      <c r="C17" s="127"/>
      <c r="D17" s="127"/>
      <c r="E17" s="127"/>
      <c r="F17" s="127"/>
      <c r="G17" s="127"/>
      <c r="H17" s="69"/>
      <c r="I17" s="47"/>
      <c r="J17" s="47"/>
    </row>
    <row r="18" spans="1:12" x14ac:dyDescent="0.2">
      <c r="A18" s="127" t="s">
        <v>50</v>
      </c>
      <c r="B18" s="127"/>
      <c r="C18" s="127"/>
      <c r="D18" s="127"/>
      <c r="E18" s="127"/>
      <c r="F18" s="127"/>
      <c r="G18" s="127"/>
      <c r="H18" s="113"/>
      <c r="I18" s="113"/>
      <c r="J18" s="113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47"/>
      <c r="J19" s="47"/>
    </row>
    <row r="20" spans="1:12" x14ac:dyDescent="0.2">
      <c r="A20" s="109" t="s">
        <v>12</v>
      </c>
      <c r="B20" s="109"/>
      <c r="C20" s="109"/>
      <c r="D20" s="109"/>
      <c r="E20" s="109"/>
      <c r="F20" s="109"/>
      <c r="G20" s="109"/>
      <c r="H20" s="69"/>
      <c r="I20" s="47"/>
      <c r="J20" s="4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3" customFormat="1" ht="34.5" thickBot="1" x14ac:dyDescent="0.25">
      <c r="A23" s="44" t="s">
        <v>0</v>
      </c>
      <c r="B23" s="110" t="s">
        <v>1</v>
      </c>
      <c r="C23" s="110"/>
      <c r="D23" s="110"/>
      <c r="E23" s="72" t="s">
        <v>2</v>
      </c>
      <c r="F23" s="72" t="s">
        <v>24</v>
      </c>
      <c r="G23" s="46" t="s">
        <v>3</v>
      </c>
      <c r="I23" s="48"/>
      <c r="J23" s="48"/>
      <c r="K23" s="48"/>
      <c r="L23" s="48"/>
    </row>
    <row r="24" spans="1:12" x14ac:dyDescent="0.2">
      <c r="A24" s="32" t="s">
        <v>23</v>
      </c>
      <c r="B24" s="111" t="s">
        <v>4</v>
      </c>
      <c r="C24" s="111"/>
      <c r="D24" s="112"/>
      <c r="E24" s="15"/>
      <c r="F24" s="15"/>
      <c r="G24" s="12"/>
    </row>
    <row r="25" spans="1:12" x14ac:dyDescent="0.2">
      <c r="A25" s="14" t="s">
        <v>60</v>
      </c>
      <c r="B25" s="103" t="s">
        <v>53</v>
      </c>
      <c r="C25" s="103"/>
      <c r="D25" s="104"/>
      <c r="E25" s="57">
        <v>20</v>
      </c>
      <c r="F25" s="58">
        <f>G25/E25</f>
        <v>119.2375</v>
      </c>
      <c r="G25" s="59">
        <v>2384.75</v>
      </c>
      <c r="H25" s="60"/>
      <c r="I25" s="50"/>
    </row>
    <row r="26" spans="1:12" x14ac:dyDescent="0.2">
      <c r="A26" s="14" t="s">
        <v>52</v>
      </c>
      <c r="B26" s="103" t="s">
        <v>81</v>
      </c>
      <c r="C26" s="103"/>
      <c r="D26" s="104"/>
      <c r="E26" s="57">
        <v>13</v>
      </c>
      <c r="F26" s="58">
        <f>G26/E26</f>
        <v>370.11</v>
      </c>
      <c r="G26" s="59">
        <v>4811.43</v>
      </c>
      <c r="H26" s="60"/>
      <c r="I26" s="50"/>
    </row>
    <row r="27" spans="1:12" s="3" customFormat="1" x14ac:dyDescent="0.2">
      <c r="A27" s="16"/>
      <c r="B27" s="105" t="s">
        <v>5</v>
      </c>
      <c r="C27" s="105"/>
      <c r="D27" s="106"/>
      <c r="E27" s="17"/>
      <c r="F27" s="39"/>
      <c r="G27" s="53">
        <f>SUM(G25:G26)</f>
        <v>7196.18</v>
      </c>
      <c r="I27" s="4"/>
      <c r="J27" s="4"/>
      <c r="K27" s="4"/>
      <c r="L27" s="4"/>
    </row>
    <row r="28" spans="1:12" ht="13.5" customHeight="1" x14ac:dyDescent="0.2">
      <c r="A28" s="14"/>
      <c r="B28" s="103"/>
      <c r="C28" s="103"/>
      <c r="D28" s="104"/>
      <c r="E28" s="18"/>
      <c r="F28" s="37"/>
      <c r="G28" s="54"/>
    </row>
    <row r="29" spans="1:12" x14ac:dyDescent="0.2">
      <c r="A29" s="14" t="s">
        <v>6</v>
      </c>
      <c r="B29" s="103" t="s">
        <v>7</v>
      </c>
      <c r="C29" s="103"/>
      <c r="D29" s="104"/>
      <c r="E29" s="18"/>
      <c r="F29" s="37"/>
      <c r="G29" s="54"/>
    </row>
    <row r="30" spans="1:12" s="3" customFormat="1" x14ac:dyDescent="0.2">
      <c r="A30" s="16"/>
      <c r="B30" s="105" t="s">
        <v>8</v>
      </c>
      <c r="C30" s="105"/>
      <c r="D30" s="106"/>
      <c r="E30" s="17"/>
      <c r="F30" s="39"/>
      <c r="G30" s="53">
        <f>0</f>
        <v>0</v>
      </c>
      <c r="I30" s="4"/>
      <c r="J30" s="4"/>
      <c r="K30" s="4"/>
      <c r="L30" s="4"/>
    </row>
    <row r="31" spans="1:12" x14ac:dyDescent="0.2">
      <c r="A31" s="14" t="s">
        <v>9</v>
      </c>
      <c r="B31" s="103" t="s">
        <v>10</v>
      </c>
      <c r="C31" s="103"/>
      <c r="D31" s="104"/>
      <c r="E31" s="18"/>
      <c r="F31" s="37"/>
      <c r="G31" s="54"/>
    </row>
    <row r="32" spans="1:12" s="3" customFormat="1" x14ac:dyDescent="0.2">
      <c r="A32" s="16"/>
      <c r="B32" s="105" t="s">
        <v>11</v>
      </c>
      <c r="C32" s="105"/>
      <c r="D32" s="106"/>
      <c r="E32" s="17"/>
      <c r="F32" s="39"/>
      <c r="G32" s="53">
        <v>0</v>
      </c>
      <c r="I32" s="4"/>
      <c r="J32" s="4"/>
      <c r="K32" s="4"/>
      <c r="L32" s="4"/>
    </row>
    <row r="33" spans="1:13" ht="9" customHeight="1" x14ac:dyDescent="0.2">
      <c r="A33" s="14"/>
      <c r="B33" s="103"/>
      <c r="C33" s="103"/>
      <c r="D33" s="104"/>
      <c r="E33" s="18"/>
      <c r="F33" s="37"/>
      <c r="G33" s="54"/>
    </row>
    <row r="34" spans="1:13" s="38" customFormat="1" x14ac:dyDescent="0.2">
      <c r="A34" s="35" t="s">
        <v>13</v>
      </c>
      <c r="B34" s="107" t="s">
        <v>57</v>
      </c>
      <c r="C34" s="107"/>
      <c r="D34" s="108"/>
      <c r="E34" s="36" t="s">
        <v>17</v>
      </c>
      <c r="F34" s="37"/>
      <c r="G34" s="55">
        <f>1.62*465.3</f>
        <v>753.78600000000006</v>
      </c>
      <c r="I34" s="4"/>
      <c r="J34" s="4"/>
      <c r="K34" s="4"/>
      <c r="L34" s="49"/>
    </row>
    <row r="35" spans="1:13" s="38" customFormat="1" x14ac:dyDescent="0.2">
      <c r="A35" s="35"/>
      <c r="B35" s="134" t="s">
        <v>95</v>
      </c>
      <c r="C35" s="135"/>
      <c r="D35" s="136"/>
      <c r="E35" s="36"/>
      <c r="F35" s="37"/>
      <c r="G35" s="55"/>
      <c r="I35" s="4"/>
      <c r="J35" s="4"/>
      <c r="K35" s="4"/>
      <c r="L35" s="49"/>
    </row>
    <row r="36" spans="1:13" s="38" customFormat="1" x14ac:dyDescent="0.2">
      <c r="A36" s="35" t="s">
        <v>14</v>
      </c>
      <c r="B36" s="107" t="s">
        <v>58</v>
      </c>
      <c r="C36" s="107"/>
      <c r="D36" s="108"/>
      <c r="E36" s="36" t="s">
        <v>17</v>
      </c>
      <c r="F36" s="37"/>
      <c r="G36" s="55">
        <f>1*465.3</f>
        <v>465.3</v>
      </c>
      <c r="I36" s="4"/>
      <c r="J36" s="4"/>
      <c r="K36" s="4"/>
      <c r="L36" s="49"/>
    </row>
    <row r="37" spans="1:13" s="38" customFormat="1" ht="15" customHeight="1" x14ac:dyDescent="0.2">
      <c r="A37" s="35" t="s">
        <v>15</v>
      </c>
      <c r="B37" s="107" t="s">
        <v>82</v>
      </c>
      <c r="C37" s="107"/>
      <c r="D37" s="108"/>
      <c r="E37" s="36" t="s">
        <v>17</v>
      </c>
      <c r="F37" s="37"/>
      <c r="G37" s="55">
        <v>553.74</v>
      </c>
      <c r="I37" s="4"/>
      <c r="J37" s="4"/>
      <c r="K37" s="4"/>
      <c r="L37" s="49"/>
    </row>
    <row r="38" spans="1:13" s="3" customFormat="1" ht="13.5" thickBot="1" x14ac:dyDescent="0.25">
      <c r="A38" s="30"/>
      <c r="B38" s="101" t="s">
        <v>16</v>
      </c>
      <c r="C38" s="101"/>
      <c r="D38" s="102"/>
      <c r="E38" s="20"/>
      <c r="F38" s="20"/>
      <c r="G38" s="31">
        <f>G27+G30+G32+G34+G36+G37</f>
        <v>8969.0059999999994</v>
      </c>
      <c r="H38" s="34"/>
      <c r="I38" s="49"/>
      <c r="J38" s="49"/>
      <c r="K38" s="49"/>
      <c r="L38" s="4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11" t="s">
        <v>25</v>
      </c>
      <c r="B42" s="11"/>
      <c r="C42" s="7" t="s">
        <v>40</v>
      </c>
      <c r="D42" s="21"/>
      <c r="E42" s="21"/>
      <c r="F42" s="7"/>
      <c r="G42" s="7" t="s">
        <v>41</v>
      </c>
      <c r="H42" s="4"/>
    </row>
    <row r="43" spans="1:13" s="4" customFormat="1" x14ac:dyDescent="0.2">
      <c r="A43" s="7"/>
      <c r="B43" s="7" t="s">
        <v>26</v>
      </c>
      <c r="C43" s="7"/>
      <c r="D43" s="7"/>
      <c r="E43" s="22"/>
      <c r="F43" s="22"/>
      <c r="G43" s="7"/>
      <c r="H43"/>
      <c r="M43"/>
    </row>
    <row r="44" spans="1:13" s="4" customFormat="1" ht="13.5" customHeight="1" x14ac:dyDescent="0.2">
      <c r="A44" s="7"/>
      <c r="B44" s="7"/>
      <c r="C44" s="7"/>
      <c r="D44" s="7"/>
      <c r="E44" s="7"/>
      <c r="F44" s="7"/>
      <c r="G44" s="7"/>
      <c r="H44"/>
    </row>
    <row r="45" spans="1:13" s="4" customFormat="1" x14ac:dyDescent="0.2">
      <c r="A45" s="11" t="s">
        <v>36</v>
      </c>
      <c r="B45" s="7"/>
      <c r="C45" s="7" t="s">
        <v>38</v>
      </c>
      <c r="D45" s="21"/>
      <c r="E45" s="21"/>
      <c r="F45" s="22"/>
      <c r="G45" s="40" t="s">
        <v>51</v>
      </c>
      <c r="H45" s="71"/>
    </row>
    <row r="46" spans="1:13" s="4" customFormat="1" ht="11.25" x14ac:dyDescent="0.2">
      <c r="H46" s="43"/>
    </row>
    <row r="47" spans="1:13" s="4" customFormat="1" ht="11.25" x14ac:dyDescent="0.2"/>
    <row r="48" spans="1:13" s="4" customFormat="1" ht="11.25" x14ac:dyDescent="0.2"/>
  </sheetData>
  <mergeCells count="37">
    <mergeCell ref="B34:D34"/>
    <mergeCell ref="B36:D36"/>
    <mergeCell ref="B37:D37"/>
    <mergeCell ref="B38:D38"/>
    <mergeCell ref="B28:D28"/>
    <mergeCell ref="B29:D29"/>
    <mergeCell ref="B30:D30"/>
    <mergeCell ref="B31:D31"/>
    <mergeCell ref="B32:D32"/>
    <mergeCell ref="B33:D33"/>
    <mergeCell ref="B35:D35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3" workbookViewId="0">
      <selection activeCell="G37" sqref="G37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8" t="s">
        <v>42</v>
      </c>
      <c r="B1" s="129"/>
      <c r="C1" s="129"/>
      <c r="D1" s="129"/>
      <c r="E1" s="130" t="s">
        <v>46</v>
      </c>
      <c r="F1" s="130"/>
      <c r="G1" s="130"/>
      <c r="L1" s="50"/>
      <c r="M1" s="4"/>
    </row>
    <row r="2" spans="1:13" ht="15" x14ac:dyDescent="0.2">
      <c r="A2" s="131" t="s">
        <v>43</v>
      </c>
      <c r="B2" s="131"/>
      <c r="C2" s="131"/>
      <c r="D2" s="132" t="s">
        <v>47</v>
      </c>
      <c r="E2" s="132"/>
      <c r="F2" s="132"/>
      <c r="G2" s="132"/>
      <c r="L2" s="50"/>
      <c r="M2" s="4"/>
    </row>
    <row r="3" spans="1:13" ht="15" x14ac:dyDescent="0.2">
      <c r="A3" s="131" t="s">
        <v>44</v>
      </c>
      <c r="B3" s="131"/>
      <c r="C3" s="131"/>
      <c r="D3" s="132" t="s">
        <v>48</v>
      </c>
      <c r="E3" s="132"/>
      <c r="F3" s="132"/>
      <c r="G3" s="132"/>
      <c r="L3" s="50"/>
      <c r="M3" s="4"/>
    </row>
    <row r="4" spans="1:13" ht="15.75" thickBot="1" x14ac:dyDescent="0.25">
      <c r="A4" s="114" t="s">
        <v>45</v>
      </c>
      <c r="B4" s="114"/>
      <c r="C4" s="114"/>
      <c r="D4" s="115" t="s">
        <v>49</v>
      </c>
      <c r="E4" s="115"/>
      <c r="F4" s="115"/>
      <c r="G4" s="115"/>
      <c r="L4" s="50"/>
      <c r="M4" s="4"/>
    </row>
    <row r="5" spans="1:13" ht="28.5" customHeight="1" thickTop="1" x14ac:dyDescent="0.2">
      <c r="A5" s="116" t="s">
        <v>28</v>
      </c>
      <c r="B5" s="117"/>
      <c r="C5" s="19" t="s">
        <v>30</v>
      </c>
      <c r="E5" s="22"/>
    </row>
    <row r="6" spans="1:13" ht="25.5" customHeight="1" x14ac:dyDescent="0.2">
      <c r="A6" s="118" t="s">
        <v>29</v>
      </c>
      <c r="B6" s="119"/>
      <c r="C6" s="29" t="s">
        <v>39</v>
      </c>
      <c r="E6" s="24"/>
    </row>
    <row r="7" spans="1:13" x14ac:dyDescent="0.2">
      <c r="A7" s="120" t="s">
        <v>27</v>
      </c>
      <c r="B7" s="121"/>
      <c r="C7" s="19" t="s">
        <v>56</v>
      </c>
      <c r="E7" s="22"/>
      <c r="F7" s="25"/>
    </row>
    <row r="8" spans="1:13" x14ac:dyDescent="0.2">
      <c r="A8" s="27"/>
      <c r="B8" s="28"/>
      <c r="C8" s="28"/>
      <c r="D8" s="22"/>
      <c r="E8" s="26" t="s">
        <v>33</v>
      </c>
      <c r="F8" s="74" t="s">
        <v>31</v>
      </c>
      <c r="G8" s="51">
        <v>2</v>
      </c>
    </row>
    <row r="9" spans="1:13" x14ac:dyDescent="0.2">
      <c r="A9" s="27"/>
      <c r="B9" s="28"/>
      <c r="C9" s="28"/>
      <c r="D9" s="22"/>
      <c r="E9" s="23"/>
      <c r="F9" s="74" t="s">
        <v>32</v>
      </c>
      <c r="G9" s="52">
        <v>41699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2" t="s">
        <v>18</v>
      </c>
      <c r="E11" s="122" t="s">
        <v>19</v>
      </c>
      <c r="F11" s="124" t="s">
        <v>20</v>
      </c>
      <c r="G11" s="124"/>
    </row>
    <row r="12" spans="1:13" x14ac:dyDescent="0.2">
      <c r="A12" s="6"/>
      <c r="B12" s="7"/>
      <c r="C12" s="7"/>
      <c r="D12" s="123"/>
      <c r="E12" s="123"/>
      <c r="F12" s="9" t="s">
        <v>21</v>
      </c>
      <c r="G12" s="9" t="s">
        <v>22</v>
      </c>
    </row>
    <row r="13" spans="1:13" ht="14.25" customHeight="1" x14ac:dyDescent="0.2">
      <c r="A13" s="7"/>
      <c r="B13" s="7"/>
      <c r="C13" s="7"/>
      <c r="D13" s="41">
        <v>5</v>
      </c>
      <c r="E13" s="10">
        <v>42886</v>
      </c>
      <c r="F13" s="10">
        <v>42856</v>
      </c>
      <c r="G13" s="10">
        <v>42886</v>
      </c>
    </row>
    <row r="14" spans="1:13" x14ac:dyDescent="0.2">
      <c r="A14" s="7"/>
      <c r="B14" s="7"/>
      <c r="C14" s="125" t="s">
        <v>37</v>
      </c>
      <c r="D14" s="125"/>
      <c r="E14" s="125"/>
      <c r="F14" s="126">
        <f>G38</f>
        <v>17367.006000000001</v>
      </c>
      <c r="G14" s="126"/>
    </row>
    <row r="15" spans="1:13" x14ac:dyDescent="0.2">
      <c r="A15" s="7"/>
      <c r="B15" s="7"/>
      <c r="C15" s="75"/>
      <c r="D15" s="75"/>
      <c r="E15" s="75"/>
      <c r="F15" s="56"/>
      <c r="G15" s="56"/>
    </row>
    <row r="16" spans="1:13" ht="11.25" customHeight="1" x14ac:dyDescent="0.2">
      <c r="A16" s="127" t="s">
        <v>34</v>
      </c>
      <c r="B16" s="127"/>
      <c r="C16" s="127"/>
      <c r="D16" s="127" t="s">
        <v>34</v>
      </c>
      <c r="E16" s="127"/>
      <c r="F16" s="127"/>
      <c r="G16" s="127"/>
    </row>
    <row r="17" spans="1:12" ht="11.25" customHeight="1" x14ac:dyDescent="0.2">
      <c r="A17" s="127" t="s">
        <v>35</v>
      </c>
      <c r="B17" s="127"/>
      <c r="C17" s="127"/>
      <c r="D17" s="127"/>
      <c r="E17" s="127"/>
      <c r="F17" s="127"/>
      <c r="G17" s="127"/>
      <c r="H17" s="73"/>
      <c r="I17" s="47"/>
      <c r="J17" s="47"/>
    </row>
    <row r="18" spans="1:12" x14ac:dyDescent="0.2">
      <c r="A18" s="127" t="s">
        <v>50</v>
      </c>
      <c r="B18" s="127"/>
      <c r="C18" s="127"/>
      <c r="D18" s="127"/>
      <c r="E18" s="127"/>
      <c r="F18" s="127"/>
      <c r="G18" s="127"/>
      <c r="H18" s="113"/>
      <c r="I18" s="113"/>
      <c r="J18" s="113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47"/>
      <c r="J19" s="47"/>
    </row>
    <row r="20" spans="1:12" x14ac:dyDescent="0.2">
      <c r="A20" s="109" t="s">
        <v>12</v>
      </c>
      <c r="B20" s="109"/>
      <c r="C20" s="109"/>
      <c r="D20" s="109"/>
      <c r="E20" s="109"/>
      <c r="F20" s="109"/>
      <c r="G20" s="109"/>
      <c r="H20" s="73"/>
      <c r="I20" s="47"/>
      <c r="J20" s="4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3" customFormat="1" ht="34.5" thickBot="1" x14ac:dyDescent="0.25">
      <c r="A23" s="44" t="s">
        <v>0</v>
      </c>
      <c r="B23" s="110" t="s">
        <v>1</v>
      </c>
      <c r="C23" s="110"/>
      <c r="D23" s="110"/>
      <c r="E23" s="76" t="s">
        <v>2</v>
      </c>
      <c r="F23" s="76" t="s">
        <v>24</v>
      </c>
      <c r="G23" s="46" t="s">
        <v>3</v>
      </c>
      <c r="I23" s="48"/>
      <c r="J23" s="48"/>
      <c r="K23" s="48"/>
      <c r="L23" s="48"/>
    </row>
    <row r="24" spans="1:12" x14ac:dyDescent="0.2">
      <c r="A24" s="32" t="s">
        <v>23</v>
      </c>
      <c r="B24" s="111" t="s">
        <v>4</v>
      </c>
      <c r="C24" s="111"/>
      <c r="D24" s="112"/>
      <c r="E24" s="15"/>
      <c r="F24" s="15"/>
      <c r="G24" s="12"/>
    </row>
    <row r="25" spans="1:12" x14ac:dyDescent="0.2">
      <c r="A25" s="14" t="s">
        <v>60</v>
      </c>
      <c r="B25" s="103" t="s">
        <v>53</v>
      </c>
      <c r="C25" s="103"/>
      <c r="D25" s="104"/>
      <c r="E25" s="57">
        <v>18</v>
      </c>
      <c r="F25" s="58">
        <f>G25/E25</f>
        <v>120.00166666666668</v>
      </c>
      <c r="G25" s="59">
        <v>2160.0300000000002</v>
      </c>
      <c r="H25" s="60"/>
      <c r="I25" s="50"/>
    </row>
    <row r="26" spans="1:12" x14ac:dyDescent="0.2">
      <c r="A26" s="14" t="s">
        <v>52</v>
      </c>
      <c r="B26" s="103" t="s">
        <v>81</v>
      </c>
      <c r="C26" s="103"/>
      <c r="D26" s="104"/>
      <c r="E26" s="57">
        <v>13</v>
      </c>
      <c r="F26" s="58">
        <f>G26/E26</f>
        <v>405.93461538461537</v>
      </c>
      <c r="G26" s="59">
        <v>5277.15</v>
      </c>
      <c r="H26" s="60"/>
      <c r="I26" s="50"/>
    </row>
    <row r="27" spans="1:12" s="3" customFormat="1" x14ac:dyDescent="0.2">
      <c r="A27" s="16"/>
      <c r="B27" s="105" t="s">
        <v>5</v>
      </c>
      <c r="C27" s="105"/>
      <c r="D27" s="106"/>
      <c r="E27" s="17"/>
      <c r="F27" s="39"/>
      <c r="G27" s="53">
        <f>SUM(G25:G26)</f>
        <v>7437.18</v>
      </c>
      <c r="I27" s="4"/>
      <c r="J27" s="4"/>
      <c r="K27" s="4"/>
      <c r="L27" s="4"/>
    </row>
    <row r="28" spans="1:12" ht="13.5" customHeight="1" x14ac:dyDescent="0.2">
      <c r="A28" s="14"/>
      <c r="B28" s="103"/>
      <c r="C28" s="103"/>
      <c r="D28" s="104"/>
      <c r="E28" s="18"/>
      <c r="F28" s="58"/>
      <c r="G28" s="54"/>
    </row>
    <row r="29" spans="1:12" x14ac:dyDescent="0.2">
      <c r="A29" s="14" t="s">
        <v>6</v>
      </c>
      <c r="B29" s="103" t="s">
        <v>7</v>
      </c>
      <c r="C29" s="103"/>
      <c r="D29" s="104"/>
      <c r="E29" s="18"/>
      <c r="F29" s="37"/>
      <c r="G29" s="54"/>
    </row>
    <row r="30" spans="1:12" s="3" customFormat="1" x14ac:dyDescent="0.2">
      <c r="A30" s="16"/>
      <c r="B30" s="105" t="s">
        <v>8</v>
      </c>
      <c r="C30" s="105"/>
      <c r="D30" s="106"/>
      <c r="E30" s="17"/>
      <c r="F30" s="39"/>
      <c r="G30" s="53">
        <v>0</v>
      </c>
      <c r="I30" s="4"/>
      <c r="J30" s="4"/>
      <c r="K30" s="4"/>
      <c r="L30" s="4"/>
    </row>
    <row r="31" spans="1:12" x14ac:dyDescent="0.2">
      <c r="A31" s="14" t="s">
        <v>9</v>
      </c>
      <c r="B31" s="103" t="s">
        <v>10</v>
      </c>
      <c r="C31" s="103"/>
      <c r="D31" s="104"/>
      <c r="E31" s="18"/>
      <c r="F31" s="37"/>
      <c r="G31" s="54"/>
    </row>
    <row r="32" spans="1:12" x14ac:dyDescent="0.2">
      <c r="A32" s="14" t="s">
        <v>63</v>
      </c>
      <c r="B32" s="137" t="s">
        <v>96</v>
      </c>
      <c r="C32" s="138"/>
      <c r="D32" s="139"/>
      <c r="E32" s="18">
        <v>1</v>
      </c>
      <c r="F32" s="37">
        <v>8157</v>
      </c>
      <c r="G32" s="54">
        <f>E32*F32</f>
        <v>8157</v>
      </c>
    </row>
    <row r="33" spans="1:13" s="3" customFormat="1" x14ac:dyDescent="0.2">
      <c r="A33" s="16"/>
      <c r="B33" s="105" t="s">
        <v>11</v>
      </c>
      <c r="C33" s="105"/>
      <c r="D33" s="106"/>
      <c r="E33" s="17"/>
      <c r="F33" s="39"/>
      <c r="G33" s="53">
        <f>G32</f>
        <v>8157</v>
      </c>
      <c r="I33" s="4"/>
      <c r="J33" s="4"/>
      <c r="K33" s="4"/>
      <c r="L33" s="4"/>
    </row>
    <row r="34" spans="1:13" ht="9" customHeight="1" x14ac:dyDescent="0.2">
      <c r="A34" s="14"/>
      <c r="B34" s="103"/>
      <c r="C34" s="103"/>
      <c r="D34" s="104"/>
      <c r="E34" s="18"/>
      <c r="F34" s="37"/>
      <c r="G34" s="54"/>
    </row>
    <row r="35" spans="1:13" s="38" customFormat="1" x14ac:dyDescent="0.2">
      <c r="A35" s="35" t="s">
        <v>13</v>
      </c>
      <c r="B35" s="107" t="s">
        <v>57</v>
      </c>
      <c r="C35" s="107"/>
      <c r="D35" s="108"/>
      <c r="E35" s="36" t="s">
        <v>17</v>
      </c>
      <c r="F35" s="37"/>
      <c r="G35" s="55">
        <f>1.62*465.3</f>
        <v>753.78600000000006</v>
      </c>
      <c r="I35" s="4"/>
      <c r="J35" s="4"/>
      <c r="K35" s="4"/>
      <c r="L35" s="49"/>
    </row>
    <row r="36" spans="1:13" s="38" customFormat="1" x14ac:dyDescent="0.2">
      <c r="A36" s="35" t="s">
        <v>14</v>
      </c>
      <c r="B36" s="107" t="s">
        <v>58</v>
      </c>
      <c r="C36" s="107"/>
      <c r="D36" s="108"/>
      <c r="E36" s="36" t="s">
        <v>17</v>
      </c>
      <c r="F36" s="37"/>
      <c r="G36" s="55">
        <f>1*465.3</f>
        <v>465.3</v>
      </c>
      <c r="I36" s="4"/>
      <c r="J36" s="4"/>
      <c r="K36" s="4"/>
      <c r="L36" s="49"/>
    </row>
    <row r="37" spans="1:13" s="38" customFormat="1" ht="15" customHeight="1" x14ac:dyDescent="0.2">
      <c r="A37" s="35" t="s">
        <v>15</v>
      </c>
      <c r="B37" s="107" t="s">
        <v>72</v>
      </c>
      <c r="C37" s="107"/>
      <c r="D37" s="108"/>
      <c r="E37" s="36" t="s">
        <v>17</v>
      </c>
      <c r="F37" s="37"/>
      <c r="G37" s="55">
        <v>553.74</v>
      </c>
      <c r="I37" s="4"/>
      <c r="J37" s="4"/>
      <c r="K37" s="4"/>
      <c r="L37" s="49"/>
    </row>
    <row r="38" spans="1:13" s="3" customFormat="1" ht="13.5" thickBot="1" x14ac:dyDescent="0.25">
      <c r="A38" s="30"/>
      <c r="B38" s="101" t="s">
        <v>16</v>
      </c>
      <c r="C38" s="101"/>
      <c r="D38" s="102"/>
      <c r="E38" s="20"/>
      <c r="F38" s="20"/>
      <c r="G38" s="31">
        <f>G27+G30+G33+G35+G36+G37</f>
        <v>17367.006000000001</v>
      </c>
      <c r="H38" s="34"/>
      <c r="I38" s="49"/>
      <c r="J38" s="49"/>
      <c r="K38" s="49"/>
      <c r="L38" s="4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11" t="s">
        <v>25</v>
      </c>
      <c r="B42" s="11"/>
      <c r="C42" s="7" t="s">
        <v>40</v>
      </c>
      <c r="D42" s="21"/>
      <c r="E42" s="21"/>
      <c r="F42" s="7"/>
      <c r="G42" s="7" t="s">
        <v>41</v>
      </c>
      <c r="H42" s="4"/>
    </row>
    <row r="43" spans="1:13" s="4" customFormat="1" x14ac:dyDescent="0.2">
      <c r="A43" s="7"/>
      <c r="B43" s="7" t="s">
        <v>26</v>
      </c>
      <c r="C43" s="7"/>
      <c r="D43" s="7"/>
      <c r="E43" s="22"/>
      <c r="F43" s="22"/>
      <c r="G43" s="7"/>
      <c r="H43"/>
      <c r="M43"/>
    </row>
    <row r="44" spans="1:13" s="4" customFormat="1" ht="13.5" customHeight="1" x14ac:dyDescent="0.2">
      <c r="A44" s="7"/>
      <c r="B44" s="7"/>
      <c r="C44" s="7"/>
      <c r="D44" s="7"/>
      <c r="E44" s="7"/>
      <c r="F44" s="7"/>
      <c r="G44" s="7"/>
      <c r="H44"/>
    </row>
    <row r="45" spans="1:13" s="4" customFormat="1" x14ac:dyDescent="0.2">
      <c r="A45" s="11" t="s">
        <v>36</v>
      </c>
      <c r="B45" s="7"/>
      <c r="C45" s="7" t="s">
        <v>38</v>
      </c>
      <c r="D45" s="21"/>
      <c r="E45" s="21"/>
      <c r="F45" s="22"/>
      <c r="G45" s="40" t="s">
        <v>51</v>
      </c>
      <c r="H45" s="75"/>
    </row>
    <row r="46" spans="1:13" s="4" customFormat="1" ht="11.25" x14ac:dyDescent="0.2">
      <c r="H46" s="43"/>
    </row>
    <row r="47" spans="1:13" s="4" customFormat="1" ht="11.25" x14ac:dyDescent="0.2"/>
    <row r="48" spans="1:13" s="4" customFormat="1" ht="11.25" x14ac:dyDescent="0.2"/>
  </sheetData>
  <mergeCells count="37">
    <mergeCell ref="B35:D35"/>
    <mergeCell ref="B36:D36"/>
    <mergeCell ref="B37:D37"/>
    <mergeCell ref="B38:D38"/>
    <mergeCell ref="B34:D34"/>
    <mergeCell ref="B28:D28"/>
    <mergeCell ref="B29:D29"/>
    <mergeCell ref="B30:D30"/>
    <mergeCell ref="B31:D31"/>
    <mergeCell ref="B33:D33"/>
    <mergeCell ref="B32:D32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6" workbookViewId="0">
      <selection activeCell="G39" sqref="G3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8" t="s">
        <v>42</v>
      </c>
      <c r="B1" s="129"/>
      <c r="C1" s="129"/>
      <c r="D1" s="129"/>
      <c r="E1" s="130" t="s">
        <v>46</v>
      </c>
      <c r="F1" s="130"/>
      <c r="G1" s="130"/>
      <c r="L1" s="50"/>
      <c r="M1" s="4"/>
    </row>
    <row r="2" spans="1:13" ht="15" x14ac:dyDescent="0.2">
      <c r="A2" s="131" t="s">
        <v>43</v>
      </c>
      <c r="B2" s="131"/>
      <c r="C2" s="131"/>
      <c r="D2" s="132" t="s">
        <v>47</v>
      </c>
      <c r="E2" s="132"/>
      <c r="F2" s="132"/>
      <c r="G2" s="132"/>
      <c r="L2" s="50"/>
      <c r="M2" s="4"/>
    </row>
    <row r="3" spans="1:13" ht="15" x14ac:dyDescent="0.2">
      <c r="A3" s="131" t="s">
        <v>44</v>
      </c>
      <c r="B3" s="131"/>
      <c r="C3" s="131"/>
      <c r="D3" s="132" t="s">
        <v>48</v>
      </c>
      <c r="E3" s="132"/>
      <c r="F3" s="132"/>
      <c r="G3" s="132"/>
      <c r="L3" s="50"/>
      <c r="M3" s="4"/>
    </row>
    <row r="4" spans="1:13" ht="15.75" thickBot="1" x14ac:dyDescent="0.25">
      <c r="A4" s="114" t="s">
        <v>45</v>
      </c>
      <c r="B4" s="114"/>
      <c r="C4" s="114"/>
      <c r="D4" s="115" t="s">
        <v>49</v>
      </c>
      <c r="E4" s="115"/>
      <c r="F4" s="115"/>
      <c r="G4" s="115"/>
      <c r="L4" s="50"/>
      <c r="M4" s="4"/>
    </row>
    <row r="5" spans="1:13" ht="28.5" customHeight="1" thickTop="1" x14ac:dyDescent="0.2">
      <c r="A5" s="116" t="s">
        <v>28</v>
      </c>
      <c r="B5" s="117"/>
      <c r="C5" s="19" t="s">
        <v>30</v>
      </c>
      <c r="E5" s="22"/>
    </row>
    <row r="6" spans="1:13" ht="25.5" customHeight="1" x14ac:dyDescent="0.2">
      <c r="A6" s="118" t="s">
        <v>29</v>
      </c>
      <c r="B6" s="119"/>
      <c r="C6" s="29" t="s">
        <v>39</v>
      </c>
      <c r="E6" s="24"/>
    </row>
    <row r="7" spans="1:13" x14ac:dyDescent="0.2">
      <c r="A7" s="120" t="s">
        <v>27</v>
      </c>
      <c r="B7" s="121"/>
      <c r="C7" s="19" t="s">
        <v>56</v>
      </c>
      <c r="E7" s="22"/>
      <c r="F7" s="25"/>
    </row>
    <row r="8" spans="1:13" x14ac:dyDescent="0.2">
      <c r="A8" s="27"/>
      <c r="B8" s="28"/>
      <c r="C8" s="28"/>
      <c r="D8" s="22"/>
      <c r="E8" s="26" t="s">
        <v>33</v>
      </c>
      <c r="F8" s="79" t="s">
        <v>31</v>
      </c>
      <c r="G8" s="51">
        <v>2</v>
      </c>
    </row>
    <row r="9" spans="1:13" x14ac:dyDescent="0.2">
      <c r="A9" s="27"/>
      <c r="B9" s="28"/>
      <c r="C9" s="28"/>
      <c r="D9" s="22"/>
      <c r="E9" s="23"/>
      <c r="F9" s="79" t="s">
        <v>32</v>
      </c>
      <c r="G9" s="52">
        <v>41699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2" t="s">
        <v>18</v>
      </c>
      <c r="E11" s="122" t="s">
        <v>19</v>
      </c>
      <c r="F11" s="124" t="s">
        <v>20</v>
      </c>
      <c r="G11" s="124"/>
    </row>
    <row r="12" spans="1:13" x14ac:dyDescent="0.2">
      <c r="A12" s="6"/>
      <c r="B12" s="7"/>
      <c r="C12" s="7"/>
      <c r="D12" s="123"/>
      <c r="E12" s="123"/>
      <c r="F12" s="9" t="s">
        <v>21</v>
      </c>
      <c r="G12" s="9" t="s">
        <v>22</v>
      </c>
    </row>
    <row r="13" spans="1:13" ht="14.25" customHeight="1" x14ac:dyDescent="0.2">
      <c r="A13" s="7"/>
      <c r="B13" s="7"/>
      <c r="C13" s="7"/>
      <c r="D13" s="41">
        <v>6</v>
      </c>
      <c r="E13" s="10">
        <v>42916</v>
      </c>
      <c r="F13" s="10">
        <v>42887</v>
      </c>
      <c r="G13" s="10">
        <v>42916</v>
      </c>
    </row>
    <row r="14" spans="1:13" x14ac:dyDescent="0.2">
      <c r="A14" s="7"/>
      <c r="B14" s="7"/>
      <c r="C14" s="125" t="s">
        <v>37</v>
      </c>
      <c r="D14" s="125"/>
      <c r="E14" s="125"/>
      <c r="F14" s="126">
        <f>G40</f>
        <v>16519.306</v>
      </c>
      <c r="G14" s="126"/>
    </row>
    <row r="15" spans="1:13" x14ac:dyDescent="0.2">
      <c r="A15" s="7"/>
      <c r="B15" s="7"/>
      <c r="C15" s="80"/>
      <c r="D15" s="80"/>
      <c r="E15" s="80"/>
      <c r="F15" s="56"/>
      <c r="G15" s="56"/>
    </row>
    <row r="16" spans="1:13" ht="11.25" customHeight="1" x14ac:dyDescent="0.2">
      <c r="A16" s="127" t="s">
        <v>34</v>
      </c>
      <c r="B16" s="127"/>
      <c r="C16" s="127"/>
      <c r="D16" s="127" t="s">
        <v>34</v>
      </c>
      <c r="E16" s="127"/>
      <c r="F16" s="127"/>
      <c r="G16" s="127"/>
    </row>
    <row r="17" spans="1:12" ht="11.25" customHeight="1" x14ac:dyDescent="0.2">
      <c r="A17" s="127" t="s">
        <v>35</v>
      </c>
      <c r="B17" s="127"/>
      <c r="C17" s="127"/>
      <c r="D17" s="127"/>
      <c r="E17" s="127"/>
      <c r="F17" s="127"/>
      <c r="G17" s="127"/>
      <c r="H17" s="78"/>
      <c r="I17" s="47"/>
      <c r="J17" s="47"/>
    </row>
    <row r="18" spans="1:12" x14ac:dyDescent="0.2">
      <c r="A18" s="127" t="s">
        <v>50</v>
      </c>
      <c r="B18" s="127"/>
      <c r="C18" s="127"/>
      <c r="D18" s="127"/>
      <c r="E18" s="127"/>
      <c r="F18" s="127"/>
      <c r="G18" s="127"/>
      <c r="H18" s="113"/>
      <c r="I18" s="113"/>
      <c r="J18" s="113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47"/>
      <c r="J19" s="47"/>
    </row>
    <row r="20" spans="1:12" x14ac:dyDescent="0.2">
      <c r="A20" s="109" t="s">
        <v>12</v>
      </c>
      <c r="B20" s="109"/>
      <c r="C20" s="109"/>
      <c r="D20" s="109"/>
      <c r="E20" s="109"/>
      <c r="F20" s="109"/>
      <c r="G20" s="109"/>
      <c r="H20" s="78"/>
      <c r="I20" s="47"/>
      <c r="J20" s="4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3" customFormat="1" ht="34.5" thickBot="1" x14ac:dyDescent="0.25">
      <c r="A23" s="44" t="s">
        <v>0</v>
      </c>
      <c r="B23" s="110" t="s">
        <v>1</v>
      </c>
      <c r="C23" s="110"/>
      <c r="D23" s="110"/>
      <c r="E23" s="77" t="s">
        <v>2</v>
      </c>
      <c r="F23" s="77" t="s">
        <v>24</v>
      </c>
      <c r="G23" s="46" t="s">
        <v>3</v>
      </c>
      <c r="I23" s="48"/>
      <c r="J23" s="48"/>
      <c r="K23" s="48"/>
      <c r="L23" s="48"/>
    </row>
    <row r="24" spans="1:12" x14ac:dyDescent="0.2">
      <c r="A24" s="32" t="s">
        <v>23</v>
      </c>
      <c r="B24" s="111" t="s">
        <v>4</v>
      </c>
      <c r="C24" s="111"/>
      <c r="D24" s="112"/>
      <c r="E24" s="15"/>
      <c r="F24" s="15"/>
      <c r="G24" s="12"/>
    </row>
    <row r="25" spans="1:12" x14ac:dyDescent="0.2">
      <c r="A25" s="14" t="s">
        <v>60</v>
      </c>
      <c r="B25" s="103" t="s">
        <v>53</v>
      </c>
      <c r="C25" s="103"/>
      <c r="D25" s="104"/>
      <c r="E25" s="57">
        <v>21</v>
      </c>
      <c r="F25" s="58">
        <f>G25/E25</f>
        <v>120.12</v>
      </c>
      <c r="G25" s="59">
        <v>2522.52</v>
      </c>
      <c r="H25" s="60"/>
      <c r="I25" s="50"/>
    </row>
    <row r="26" spans="1:12" x14ac:dyDescent="0.2">
      <c r="A26" s="14" t="s">
        <v>52</v>
      </c>
      <c r="B26" s="103" t="s">
        <v>81</v>
      </c>
      <c r="C26" s="103"/>
      <c r="D26" s="104"/>
      <c r="E26" s="57">
        <v>13</v>
      </c>
      <c r="F26" s="58">
        <f>G26/E26</f>
        <v>406.05615384615379</v>
      </c>
      <c r="G26" s="59">
        <v>5278.73</v>
      </c>
      <c r="H26" s="60"/>
      <c r="I26" s="50"/>
    </row>
    <row r="27" spans="1:12" x14ac:dyDescent="0.2">
      <c r="A27" s="14" t="s">
        <v>54</v>
      </c>
      <c r="B27" s="137" t="s">
        <v>74</v>
      </c>
      <c r="C27" s="138"/>
      <c r="D27" s="139"/>
      <c r="E27" s="57">
        <v>1</v>
      </c>
      <c r="F27" s="58">
        <f>G27/E27</f>
        <v>550.23</v>
      </c>
      <c r="G27" s="59">
        <v>550.23</v>
      </c>
      <c r="H27" s="60"/>
      <c r="I27" s="50"/>
    </row>
    <row r="28" spans="1:12" s="3" customFormat="1" x14ac:dyDescent="0.2">
      <c r="A28" s="16"/>
      <c r="B28" s="105" t="s">
        <v>5</v>
      </c>
      <c r="C28" s="105"/>
      <c r="D28" s="106"/>
      <c r="E28" s="17"/>
      <c r="F28" s="39"/>
      <c r="G28" s="53">
        <f>G25+G26+G27</f>
        <v>8351.48</v>
      </c>
      <c r="I28" s="4"/>
      <c r="J28" s="4"/>
      <c r="K28" s="4"/>
      <c r="L28" s="4"/>
    </row>
    <row r="29" spans="1:12" ht="13.5" customHeight="1" x14ac:dyDescent="0.2">
      <c r="A29" s="14"/>
      <c r="B29" s="103"/>
      <c r="C29" s="103"/>
      <c r="D29" s="104"/>
      <c r="E29" s="18"/>
      <c r="F29" s="58"/>
      <c r="G29" s="54"/>
    </row>
    <row r="30" spans="1:12" x14ac:dyDescent="0.2">
      <c r="A30" s="14" t="s">
        <v>6</v>
      </c>
      <c r="B30" s="103" t="s">
        <v>7</v>
      </c>
      <c r="C30" s="103"/>
      <c r="D30" s="104"/>
      <c r="E30" s="18"/>
      <c r="F30" s="37"/>
      <c r="G30" s="54"/>
    </row>
    <row r="31" spans="1:12" x14ac:dyDescent="0.2">
      <c r="A31" s="14" t="s">
        <v>63</v>
      </c>
      <c r="B31" s="137" t="s">
        <v>98</v>
      </c>
      <c r="C31" s="138"/>
      <c r="D31" s="139"/>
      <c r="E31" s="18">
        <v>1</v>
      </c>
      <c r="F31" s="37">
        <v>3395</v>
      </c>
      <c r="G31" s="54">
        <f>E31*F31</f>
        <v>3395</v>
      </c>
    </row>
    <row r="32" spans="1:12" s="3" customFormat="1" x14ac:dyDescent="0.2">
      <c r="A32" s="16"/>
      <c r="B32" s="105" t="s">
        <v>8</v>
      </c>
      <c r="C32" s="105"/>
      <c r="D32" s="106"/>
      <c r="E32" s="17"/>
      <c r="F32" s="39"/>
      <c r="G32" s="53">
        <f>G31</f>
        <v>3395</v>
      </c>
      <c r="I32" s="4"/>
      <c r="J32" s="4"/>
      <c r="K32" s="4"/>
      <c r="L32" s="4"/>
    </row>
    <row r="33" spans="1:13" x14ac:dyDescent="0.2">
      <c r="A33" s="14" t="s">
        <v>9</v>
      </c>
      <c r="B33" s="103" t="s">
        <v>10</v>
      </c>
      <c r="C33" s="103"/>
      <c r="D33" s="104"/>
      <c r="E33" s="18"/>
      <c r="F33" s="37"/>
      <c r="G33" s="54"/>
    </row>
    <row r="34" spans="1:13" x14ac:dyDescent="0.2">
      <c r="A34" s="14" t="s">
        <v>63</v>
      </c>
      <c r="B34" s="137" t="s">
        <v>97</v>
      </c>
      <c r="C34" s="138"/>
      <c r="D34" s="139"/>
      <c r="E34" s="18">
        <v>1</v>
      </c>
      <c r="F34" s="37">
        <v>3000</v>
      </c>
      <c r="G34" s="54">
        <f>E34*F34</f>
        <v>3000</v>
      </c>
    </row>
    <row r="35" spans="1:13" s="3" customFormat="1" x14ac:dyDescent="0.2">
      <c r="A35" s="16"/>
      <c r="B35" s="105" t="s">
        <v>11</v>
      </c>
      <c r="C35" s="105"/>
      <c r="D35" s="106"/>
      <c r="E35" s="17"/>
      <c r="F35" s="39"/>
      <c r="G35" s="53">
        <f>G34</f>
        <v>3000</v>
      </c>
      <c r="I35" s="4"/>
      <c r="J35" s="4"/>
      <c r="K35" s="4"/>
      <c r="L35" s="4"/>
    </row>
    <row r="36" spans="1:13" ht="9" customHeight="1" x14ac:dyDescent="0.2">
      <c r="A36" s="14"/>
      <c r="B36" s="103"/>
      <c r="C36" s="103"/>
      <c r="D36" s="104"/>
      <c r="E36" s="18"/>
      <c r="F36" s="37"/>
      <c r="G36" s="54"/>
    </row>
    <row r="37" spans="1:13" s="38" customFormat="1" x14ac:dyDescent="0.2">
      <c r="A37" s="35" t="s">
        <v>13</v>
      </c>
      <c r="B37" s="107" t="s">
        <v>57</v>
      </c>
      <c r="C37" s="107"/>
      <c r="D37" s="108"/>
      <c r="E37" s="36" t="s">
        <v>17</v>
      </c>
      <c r="F37" s="37"/>
      <c r="G37" s="55">
        <f>1.62*465.3</f>
        <v>753.78600000000006</v>
      </c>
      <c r="I37" s="4"/>
      <c r="J37" s="4"/>
      <c r="K37" s="4"/>
      <c r="L37" s="49"/>
    </row>
    <row r="38" spans="1:13" s="38" customFormat="1" x14ac:dyDescent="0.2">
      <c r="A38" s="35" t="s">
        <v>14</v>
      </c>
      <c r="B38" s="107" t="s">
        <v>58</v>
      </c>
      <c r="C38" s="107"/>
      <c r="D38" s="108"/>
      <c r="E38" s="36" t="s">
        <v>17</v>
      </c>
      <c r="F38" s="37"/>
      <c r="G38" s="55">
        <f>1*465.3</f>
        <v>465.3</v>
      </c>
      <c r="I38" s="4"/>
      <c r="J38" s="4"/>
      <c r="K38" s="4"/>
      <c r="L38" s="49"/>
    </row>
    <row r="39" spans="1:13" s="38" customFormat="1" ht="15" customHeight="1" x14ac:dyDescent="0.2">
      <c r="A39" s="35" t="s">
        <v>15</v>
      </c>
      <c r="B39" s="107" t="s">
        <v>82</v>
      </c>
      <c r="C39" s="107"/>
      <c r="D39" s="108"/>
      <c r="E39" s="36" t="s">
        <v>17</v>
      </c>
      <c r="F39" s="37"/>
      <c r="G39" s="55">
        <v>553.74</v>
      </c>
      <c r="I39" s="4"/>
      <c r="J39" s="4"/>
      <c r="K39" s="4"/>
      <c r="L39" s="49"/>
    </row>
    <row r="40" spans="1:13" s="3" customFormat="1" ht="13.5" thickBot="1" x14ac:dyDescent="0.25">
      <c r="A40" s="30"/>
      <c r="B40" s="101" t="s">
        <v>16</v>
      </c>
      <c r="C40" s="101"/>
      <c r="D40" s="102"/>
      <c r="E40" s="20"/>
      <c r="F40" s="20"/>
      <c r="G40" s="31">
        <f>G28+G32+G35+G37+G38+G39</f>
        <v>16519.306</v>
      </c>
      <c r="H40" s="34"/>
      <c r="I40" s="49"/>
      <c r="J40" s="49"/>
      <c r="K40" s="49"/>
      <c r="L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x14ac:dyDescent="0.2">
      <c r="A43" s="7"/>
      <c r="B43" s="7"/>
      <c r="C43" s="7"/>
      <c r="D43" s="7"/>
      <c r="E43" s="7"/>
      <c r="F43" s="7"/>
      <c r="G43" s="7"/>
      <c r="H43" s="4"/>
    </row>
    <row r="44" spans="1:13" x14ac:dyDescent="0.2">
      <c r="A44" s="11" t="s">
        <v>25</v>
      </c>
      <c r="B44" s="11"/>
      <c r="C44" s="7" t="s">
        <v>40</v>
      </c>
      <c r="D44" s="21"/>
      <c r="E44" s="21"/>
      <c r="F44" s="7"/>
      <c r="G44" s="7" t="s">
        <v>41</v>
      </c>
      <c r="H44" s="4"/>
    </row>
    <row r="45" spans="1:13" s="4" customFormat="1" x14ac:dyDescent="0.2">
      <c r="A45" s="7"/>
      <c r="B45" s="7" t="s">
        <v>26</v>
      </c>
      <c r="C45" s="7"/>
      <c r="D45" s="7"/>
      <c r="E45" s="22"/>
      <c r="F45" s="22"/>
      <c r="G45" s="7"/>
      <c r="H45"/>
      <c r="M45"/>
    </row>
    <row r="46" spans="1:13" s="4" customFormat="1" ht="13.5" customHeight="1" x14ac:dyDescent="0.2">
      <c r="A46" s="7"/>
      <c r="B46" s="7"/>
      <c r="C46" s="7"/>
      <c r="D46" s="7"/>
      <c r="E46" s="7"/>
      <c r="F46" s="7"/>
      <c r="G46" s="7"/>
      <c r="H46"/>
    </row>
    <row r="47" spans="1:13" s="4" customFormat="1" x14ac:dyDescent="0.2">
      <c r="A47" s="11" t="s">
        <v>36</v>
      </c>
      <c r="B47" s="7"/>
      <c r="C47" s="7" t="s">
        <v>38</v>
      </c>
      <c r="D47" s="21"/>
      <c r="E47" s="21"/>
      <c r="F47" s="22"/>
      <c r="G47" s="40" t="s">
        <v>51</v>
      </c>
      <c r="H47" s="80"/>
    </row>
    <row r="48" spans="1:13" s="4" customFormat="1" ht="11.25" x14ac:dyDescent="0.2">
      <c r="H48" s="43"/>
    </row>
    <row r="49" s="4" customFormat="1" ht="11.25" x14ac:dyDescent="0.2"/>
    <row r="50" s="4" customFormat="1" ht="11.25" x14ac:dyDescent="0.2"/>
  </sheetData>
  <mergeCells count="39"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B28:D28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B27:D27"/>
    <mergeCell ref="B29:D29"/>
    <mergeCell ref="B30:D30"/>
    <mergeCell ref="B32:D32"/>
    <mergeCell ref="B33:D33"/>
    <mergeCell ref="B35:D35"/>
    <mergeCell ref="B34:D34"/>
    <mergeCell ref="B31:D31"/>
    <mergeCell ref="B36:D36"/>
    <mergeCell ref="B37:D37"/>
    <mergeCell ref="B38:D38"/>
    <mergeCell ref="B39:D39"/>
    <mergeCell ref="B40:D40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2" workbookViewId="0">
      <selection activeCell="I43" sqref="I4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8" t="s">
        <v>42</v>
      </c>
      <c r="B1" s="129"/>
      <c r="C1" s="129"/>
      <c r="D1" s="129"/>
      <c r="E1" s="130" t="s">
        <v>46</v>
      </c>
      <c r="F1" s="130"/>
      <c r="G1" s="130"/>
      <c r="L1" s="50"/>
      <c r="M1" s="4"/>
    </row>
    <row r="2" spans="1:13" ht="15" x14ac:dyDescent="0.2">
      <c r="A2" s="131" t="s">
        <v>43</v>
      </c>
      <c r="B2" s="131"/>
      <c r="C2" s="131"/>
      <c r="D2" s="132" t="s">
        <v>47</v>
      </c>
      <c r="E2" s="132"/>
      <c r="F2" s="132"/>
      <c r="G2" s="132"/>
      <c r="L2" s="50"/>
      <c r="M2" s="4"/>
    </row>
    <row r="3" spans="1:13" ht="15" x14ac:dyDescent="0.2">
      <c r="A3" s="131" t="s">
        <v>44</v>
      </c>
      <c r="B3" s="131"/>
      <c r="C3" s="131"/>
      <c r="D3" s="132" t="s">
        <v>48</v>
      </c>
      <c r="E3" s="132"/>
      <c r="F3" s="132"/>
      <c r="G3" s="132"/>
      <c r="L3" s="50"/>
      <c r="M3" s="4"/>
    </row>
    <row r="4" spans="1:13" ht="15.75" thickBot="1" x14ac:dyDescent="0.25">
      <c r="A4" s="114" t="s">
        <v>45</v>
      </c>
      <c r="B4" s="114"/>
      <c r="C4" s="114"/>
      <c r="D4" s="115" t="s">
        <v>49</v>
      </c>
      <c r="E4" s="115"/>
      <c r="F4" s="115"/>
      <c r="G4" s="115"/>
      <c r="L4" s="50"/>
      <c r="M4" s="4"/>
    </row>
    <row r="5" spans="1:13" ht="28.5" customHeight="1" thickTop="1" x14ac:dyDescent="0.2">
      <c r="A5" s="116" t="s">
        <v>28</v>
      </c>
      <c r="B5" s="117"/>
      <c r="C5" s="19" t="s">
        <v>30</v>
      </c>
      <c r="E5" s="22"/>
    </row>
    <row r="6" spans="1:13" ht="25.5" customHeight="1" x14ac:dyDescent="0.2">
      <c r="A6" s="118" t="s">
        <v>29</v>
      </c>
      <c r="B6" s="119"/>
      <c r="C6" s="29" t="s">
        <v>39</v>
      </c>
      <c r="E6" s="24"/>
    </row>
    <row r="7" spans="1:13" x14ac:dyDescent="0.2">
      <c r="A7" s="120" t="s">
        <v>27</v>
      </c>
      <c r="B7" s="121"/>
      <c r="C7" s="19" t="s">
        <v>56</v>
      </c>
      <c r="E7" s="22"/>
      <c r="F7" s="25"/>
    </row>
    <row r="8" spans="1:13" x14ac:dyDescent="0.2">
      <c r="A8" s="27"/>
      <c r="B8" s="28"/>
      <c r="C8" s="28"/>
      <c r="D8" s="22"/>
      <c r="E8" s="26" t="s">
        <v>33</v>
      </c>
      <c r="F8" s="79" t="s">
        <v>31</v>
      </c>
      <c r="G8" s="51">
        <v>2</v>
      </c>
    </row>
    <row r="9" spans="1:13" x14ac:dyDescent="0.2">
      <c r="A9" s="27"/>
      <c r="B9" s="28"/>
      <c r="C9" s="28"/>
      <c r="D9" s="22"/>
      <c r="E9" s="23"/>
      <c r="F9" s="79" t="s">
        <v>32</v>
      </c>
      <c r="G9" s="52">
        <v>41699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2" t="s">
        <v>18</v>
      </c>
      <c r="E11" s="122" t="s">
        <v>19</v>
      </c>
      <c r="F11" s="124" t="s">
        <v>20</v>
      </c>
      <c r="G11" s="124"/>
    </row>
    <row r="12" spans="1:13" x14ac:dyDescent="0.2">
      <c r="A12" s="6"/>
      <c r="B12" s="7"/>
      <c r="C12" s="7"/>
      <c r="D12" s="123"/>
      <c r="E12" s="123"/>
      <c r="F12" s="9" t="s">
        <v>21</v>
      </c>
      <c r="G12" s="9" t="s">
        <v>22</v>
      </c>
    </row>
    <row r="13" spans="1:13" ht="14.25" customHeight="1" x14ac:dyDescent="0.2">
      <c r="A13" s="7"/>
      <c r="B13" s="7"/>
      <c r="C13" s="7"/>
      <c r="D13" s="41">
        <v>7</v>
      </c>
      <c r="E13" s="10">
        <v>42947</v>
      </c>
      <c r="F13" s="10">
        <v>42917</v>
      </c>
      <c r="G13" s="10">
        <v>42947</v>
      </c>
    </row>
    <row r="14" spans="1:13" x14ac:dyDescent="0.2">
      <c r="A14" s="7"/>
      <c r="B14" s="7"/>
      <c r="C14" s="125" t="s">
        <v>37</v>
      </c>
      <c r="D14" s="125"/>
      <c r="E14" s="125"/>
      <c r="F14" s="126">
        <f>G40</f>
        <v>8692.6660000000011</v>
      </c>
      <c r="G14" s="126"/>
    </row>
    <row r="15" spans="1:13" x14ac:dyDescent="0.2">
      <c r="A15" s="7"/>
      <c r="B15" s="7"/>
      <c r="C15" s="80"/>
      <c r="D15" s="80"/>
      <c r="E15" s="80"/>
      <c r="F15" s="56"/>
      <c r="G15" s="56"/>
    </row>
    <row r="16" spans="1:13" ht="11.25" customHeight="1" x14ac:dyDescent="0.2">
      <c r="A16" s="127" t="s">
        <v>34</v>
      </c>
      <c r="B16" s="127"/>
      <c r="C16" s="127"/>
      <c r="D16" s="127" t="s">
        <v>34</v>
      </c>
      <c r="E16" s="127"/>
      <c r="F16" s="127"/>
      <c r="G16" s="127"/>
    </row>
    <row r="17" spans="1:12" ht="11.25" customHeight="1" x14ac:dyDescent="0.2">
      <c r="A17" s="127" t="s">
        <v>35</v>
      </c>
      <c r="B17" s="127"/>
      <c r="C17" s="127"/>
      <c r="D17" s="127"/>
      <c r="E17" s="127"/>
      <c r="F17" s="127"/>
      <c r="G17" s="127"/>
      <c r="H17" s="78"/>
      <c r="I17" s="47"/>
      <c r="J17" s="47"/>
    </row>
    <row r="18" spans="1:12" x14ac:dyDescent="0.2">
      <c r="A18" s="127" t="s">
        <v>50</v>
      </c>
      <c r="B18" s="127"/>
      <c r="C18" s="127"/>
      <c r="D18" s="127"/>
      <c r="E18" s="127"/>
      <c r="F18" s="127"/>
      <c r="G18" s="127"/>
      <c r="H18" s="113"/>
      <c r="I18" s="113"/>
      <c r="J18" s="113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47"/>
      <c r="J19" s="47"/>
    </row>
    <row r="20" spans="1:12" x14ac:dyDescent="0.2">
      <c r="A20" s="109" t="s">
        <v>12</v>
      </c>
      <c r="B20" s="109"/>
      <c r="C20" s="109"/>
      <c r="D20" s="109"/>
      <c r="E20" s="109"/>
      <c r="F20" s="109"/>
      <c r="G20" s="109"/>
      <c r="H20" s="78"/>
      <c r="I20" s="47"/>
      <c r="J20" s="4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3" customFormat="1" ht="34.5" thickBot="1" x14ac:dyDescent="0.25">
      <c r="A23" s="44" t="s">
        <v>0</v>
      </c>
      <c r="B23" s="110" t="s">
        <v>1</v>
      </c>
      <c r="C23" s="110"/>
      <c r="D23" s="110"/>
      <c r="E23" s="77" t="s">
        <v>2</v>
      </c>
      <c r="F23" s="77" t="s">
        <v>24</v>
      </c>
      <c r="G23" s="46" t="s">
        <v>3</v>
      </c>
      <c r="I23" s="48"/>
      <c r="J23" s="48"/>
      <c r="K23" s="48"/>
      <c r="L23" s="48"/>
    </row>
    <row r="24" spans="1:12" x14ac:dyDescent="0.2">
      <c r="A24" s="32" t="s">
        <v>23</v>
      </c>
      <c r="B24" s="111" t="s">
        <v>4</v>
      </c>
      <c r="C24" s="111"/>
      <c r="D24" s="112"/>
      <c r="E24" s="15"/>
      <c r="F24" s="15"/>
      <c r="G24" s="12"/>
    </row>
    <row r="25" spans="1:12" hidden="1" x14ac:dyDescent="0.2">
      <c r="A25" s="14" t="s">
        <v>60</v>
      </c>
      <c r="B25" s="103" t="s">
        <v>53</v>
      </c>
      <c r="C25" s="103"/>
      <c r="D25" s="104"/>
      <c r="E25" s="57">
        <v>22</v>
      </c>
      <c r="F25" s="58">
        <f>G25/E25</f>
        <v>50.693636363636365</v>
      </c>
      <c r="G25" s="59">
        <v>1115.26</v>
      </c>
      <c r="H25" s="60"/>
      <c r="I25" s="50"/>
    </row>
    <row r="26" spans="1:12" hidden="1" x14ac:dyDescent="0.2">
      <c r="A26" s="14" t="s">
        <v>52</v>
      </c>
      <c r="B26" s="103" t="s">
        <v>55</v>
      </c>
      <c r="C26" s="103"/>
      <c r="D26" s="104"/>
      <c r="E26" s="57">
        <v>13</v>
      </c>
      <c r="F26" s="58">
        <f>G26/E26</f>
        <v>315.34230769230766</v>
      </c>
      <c r="G26" s="59">
        <v>4099.45</v>
      </c>
      <c r="H26" s="60"/>
      <c r="I26" s="50"/>
    </row>
    <row r="27" spans="1:12" x14ac:dyDescent="0.2">
      <c r="A27" s="14" t="s">
        <v>60</v>
      </c>
      <c r="B27" s="103" t="s">
        <v>53</v>
      </c>
      <c r="C27" s="103"/>
      <c r="D27" s="104"/>
      <c r="E27" s="57">
        <v>11</v>
      </c>
      <c r="F27" s="58">
        <f>G27/E27</f>
        <v>120.08545454545455</v>
      </c>
      <c r="G27" s="59">
        <v>1320.94</v>
      </c>
      <c r="H27" s="60"/>
      <c r="I27" s="50"/>
    </row>
    <row r="28" spans="1:12" x14ac:dyDescent="0.2">
      <c r="A28" s="14" t="s">
        <v>52</v>
      </c>
      <c r="B28" s="103" t="s">
        <v>81</v>
      </c>
      <c r="C28" s="103"/>
      <c r="D28" s="104"/>
      <c r="E28" s="57">
        <v>9</v>
      </c>
      <c r="F28" s="58">
        <f>G28/E28</f>
        <v>356.1</v>
      </c>
      <c r="G28" s="59">
        <v>3204.9</v>
      </c>
      <c r="H28" s="60"/>
      <c r="I28" s="50"/>
    </row>
    <row r="29" spans="1:12" s="3" customFormat="1" x14ac:dyDescent="0.2">
      <c r="A29" s="16"/>
      <c r="B29" s="105" t="s">
        <v>5</v>
      </c>
      <c r="C29" s="105"/>
      <c r="D29" s="106"/>
      <c r="E29" s="17"/>
      <c r="F29" s="39"/>
      <c r="G29" s="53">
        <f>SUM(G27:G28)</f>
        <v>4525.84</v>
      </c>
      <c r="I29" s="4"/>
      <c r="J29" s="4"/>
      <c r="K29" s="4"/>
      <c r="L29" s="4"/>
    </row>
    <row r="30" spans="1:12" ht="13.5" customHeight="1" x14ac:dyDescent="0.2">
      <c r="A30" s="14"/>
      <c r="B30" s="103"/>
      <c r="C30" s="103"/>
      <c r="D30" s="104"/>
      <c r="E30" s="18"/>
      <c r="F30" s="58"/>
      <c r="G30" s="54"/>
    </row>
    <row r="31" spans="1:12" x14ac:dyDescent="0.2">
      <c r="A31" s="14" t="s">
        <v>6</v>
      </c>
      <c r="B31" s="103" t="s">
        <v>7</v>
      </c>
      <c r="C31" s="103"/>
      <c r="D31" s="104"/>
      <c r="E31" s="18"/>
      <c r="F31" s="37"/>
      <c r="G31" s="54"/>
    </row>
    <row r="32" spans="1:12" x14ac:dyDescent="0.2">
      <c r="A32" s="14" t="s">
        <v>59</v>
      </c>
      <c r="B32" s="137" t="s">
        <v>99</v>
      </c>
      <c r="C32" s="138"/>
      <c r="D32" s="139"/>
      <c r="E32" s="18">
        <v>1</v>
      </c>
      <c r="F32" s="37">
        <v>2394</v>
      </c>
      <c r="G32" s="54">
        <f>E32*F32</f>
        <v>2394</v>
      </c>
    </row>
    <row r="33" spans="1:13" s="3" customFormat="1" x14ac:dyDescent="0.2">
      <c r="A33" s="16"/>
      <c r="B33" s="105" t="s">
        <v>8</v>
      </c>
      <c r="C33" s="105"/>
      <c r="D33" s="106"/>
      <c r="E33" s="17"/>
      <c r="F33" s="39"/>
      <c r="G33" s="53">
        <f>G32</f>
        <v>2394</v>
      </c>
      <c r="I33" s="4"/>
      <c r="J33" s="4"/>
      <c r="K33" s="4"/>
      <c r="L33" s="4"/>
    </row>
    <row r="34" spans="1:13" x14ac:dyDescent="0.2">
      <c r="A34" s="14" t="s">
        <v>9</v>
      </c>
      <c r="B34" s="103" t="s">
        <v>10</v>
      </c>
      <c r="C34" s="103"/>
      <c r="D34" s="104"/>
      <c r="E34" s="18"/>
      <c r="F34" s="37"/>
      <c r="G34" s="54"/>
    </row>
    <row r="35" spans="1:13" s="3" customFormat="1" x14ac:dyDescent="0.2">
      <c r="A35" s="16"/>
      <c r="B35" s="105" t="s">
        <v>11</v>
      </c>
      <c r="C35" s="105"/>
      <c r="D35" s="106"/>
      <c r="E35" s="17"/>
      <c r="F35" s="39"/>
      <c r="G35" s="53">
        <v>0</v>
      </c>
      <c r="I35" s="4"/>
      <c r="J35" s="4"/>
      <c r="K35" s="4"/>
      <c r="L35" s="4"/>
    </row>
    <row r="36" spans="1:13" ht="9" customHeight="1" x14ac:dyDescent="0.2">
      <c r="A36" s="14"/>
      <c r="B36" s="103"/>
      <c r="C36" s="103"/>
      <c r="D36" s="104"/>
      <c r="E36" s="18"/>
      <c r="F36" s="37"/>
      <c r="G36" s="54"/>
    </row>
    <row r="37" spans="1:13" s="38" customFormat="1" x14ac:dyDescent="0.2">
      <c r="A37" s="35" t="s">
        <v>13</v>
      </c>
      <c r="B37" s="107" t="s">
        <v>57</v>
      </c>
      <c r="C37" s="107"/>
      <c r="D37" s="108"/>
      <c r="E37" s="36" t="s">
        <v>17</v>
      </c>
      <c r="F37" s="37"/>
      <c r="G37" s="55">
        <f>1.62*465.3</f>
        <v>753.78600000000006</v>
      </c>
      <c r="I37" s="4"/>
      <c r="J37" s="4"/>
      <c r="K37" s="4"/>
      <c r="L37" s="49"/>
    </row>
    <row r="38" spans="1:13" s="38" customFormat="1" x14ac:dyDescent="0.2">
      <c r="A38" s="35" t="s">
        <v>14</v>
      </c>
      <c r="B38" s="107" t="s">
        <v>58</v>
      </c>
      <c r="C38" s="107"/>
      <c r="D38" s="108"/>
      <c r="E38" s="36" t="s">
        <v>17</v>
      </c>
      <c r="F38" s="37"/>
      <c r="G38" s="55">
        <f>1*465.3</f>
        <v>465.3</v>
      </c>
      <c r="I38" s="4"/>
      <c r="J38" s="4"/>
      <c r="K38" s="4"/>
      <c r="L38" s="49"/>
    </row>
    <row r="39" spans="1:13" s="38" customFormat="1" ht="15" customHeight="1" x14ac:dyDescent="0.2">
      <c r="A39" s="35" t="s">
        <v>15</v>
      </c>
      <c r="B39" s="107" t="s">
        <v>72</v>
      </c>
      <c r="C39" s="107"/>
      <c r="D39" s="108"/>
      <c r="E39" s="36" t="s">
        <v>17</v>
      </c>
      <c r="F39" s="37"/>
      <c r="G39" s="55">
        <v>553.74</v>
      </c>
      <c r="I39" s="4"/>
      <c r="J39" s="4"/>
      <c r="K39" s="4"/>
      <c r="L39" s="49"/>
    </row>
    <row r="40" spans="1:13" s="3" customFormat="1" ht="13.5" thickBot="1" x14ac:dyDescent="0.25">
      <c r="A40" s="30"/>
      <c r="B40" s="101" t="s">
        <v>16</v>
      </c>
      <c r="C40" s="101"/>
      <c r="D40" s="102"/>
      <c r="E40" s="20"/>
      <c r="F40" s="20"/>
      <c r="G40" s="31">
        <f>G29+G33+G35+G37+G38+G39</f>
        <v>8692.6660000000011</v>
      </c>
      <c r="H40" s="34"/>
      <c r="I40" s="49"/>
      <c r="J40" s="49"/>
      <c r="K40" s="49"/>
      <c r="L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x14ac:dyDescent="0.2">
      <c r="A43" s="7"/>
      <c r="B43" s="7"/>
      <c r="C43" s="7"/>
      <c r="D43" s="7"/>
      <c r="E43" s="7"/>
      <c r="F43" s="7"/>
      <c r="G43" s="7"/>
      <c r="H43" s="4"/>
    </row>
    <row r="44" spans="1:13" x14ac:dyDescent="0.2">
      <c r="A44" s="11" t="s">
        <v>25</v>
      </c>
      <c r="B44" s="11"/>
      <c r="C44" s="7" t="s">
        <v>40</v>
      </c>
      <c r="D44" s="21"/>
      <c r="E44" s="21"/>
      <c r="F44" s="7"/>
      <c r="G44" s="7" t="s">
        <v>41</v>
      </c>
      <c r="H44" s="4"/>
    </row>
    <row r="45" spans="1:13" s="4" customFormat="1" x14ac:dyDescent="0.2">
      <c r="A45" s="7"/>
      <c r="B45" s="7" t="s">
        <v>26</v>
      </c>
      <c r="C45" s="7"/>
      <c r="D45" s="7"/>
      <c r="E45" s="22"/>
      <c r="F45" s="22"/>
      <c r="G45" s="7"/>
      <c r="H45"/>
      <c r="M45"/>
    </row>
    <row r="46" spans="1:13" s="4" customFormat="1" ht="13.5" customHeight="1" x14ac:dyDescent="0.2">
      <c r="A46" s="7"/>
      <c r="B46" s="7"/>
      <c r="C46" s="7"/>
      <c r="D46" s="7"/>
      <c r="E46" s="7"/>
      <c r="F46" s="7"/>
      <c r="G46" s="7"/>
      <c r="H46"/>
    </row>
    <row r="47" spans="1:13" s="4" customFormat="1" x14ac:dyDescent="0.2">
      <c r="A47" s="11" t="s">
        <v>36</v>
      </c>
      <c r="B47" s="7"/>
      <c r="C47" s="7" t="s">
        <v>38</v>
      </c>
      <c r="D47" s="21"/>
      <c r="E47" s="21"/>
      <c r="F47" s="22"/>
      <c r="G47" s="40" t="s">
        <v>51</v>
      </c>
      <c r="H47" s="80"/>
    </row>
    <row r="48" spans="1:13" s="4" customFormat="1" ht="11.25" x14ac:dyDescent="0.2">
      <c r="H48" s="43"/>
    </row>
    <row r="49" s="4" customFormat="1" ht="11.25" x14ac:dyDescent="0.2"/>
    <row r="50" s="4" customFormat="1" ht="11.25" x14ac:dyDescent="0.2"/>
  </sheetData>
  <mergeCells count="39"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B29:D29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B27:D27"/>
    <mergeCell ref="B28:D28"/>
    <mergeCell ref="B37:D37"/>
    <mergeCell ref="B38:D38"/>
    <mergeCell ref="B39:D39"/>
    <mergeCell ref="B40:D40"/>
    <mergeCell ref="B30:D30"/>
    <mergeCell ref="B31:D31"/>
    <mergeCell ref="B33:D33"/>
    <mergeCell ref="B34:D34"/>
    <mergeCell ref="B35:D35"/>
    <mergeCell ref="B36:D36"/>
    <mergeCell ref="B32:D32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0" workbookViewId="0">
      <selection activeCell="A36" sqref="A36:XFD37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8" t="s">
        <v>42</v>
      </c>
      <c r="B1" s="129"/>
      <c r="C1" s="129"/>
      <c r="D1" s="129"/>
      <c r="E1" s="130" t="s">
        <v>46</v>
      </c>
      <c r="F1" s="130"/>
      <c r="G1" s="130"/>
      <c r="L1" s="50"/>
      <c r="M1" s="4"/>
    </row>
    <row r="2" spans="1:13" ht="15" x14ac:dyDescent="0.2">
      <c r="A2" s="131" t="s">
        <v>43</v>
      </c>
      <c r="B2" s="131"/>
      <c r="C2" s="131"/>
      <c r="D2" s="132" t="s">
        <v>47</v>
      </c>
      <c r="E2" s="132"/>
      <c r="F2" s="132"/>
      <c r="G2" s="132"/>
      <c r="L2" s="50"/>
      <c r="M2" s="4"/>
    </row>
    <row r="3" spans="1:13" ht="15" x14ac:dyDescent="0.2">
      <c r="A3" s="131" t="s">
        <v>44</v>
      </c>
      <c r="B3" s="131"/>
      <c r="C3" s="131"/>
      <c r="D3" s="132" t="s">
        <v>48</v>
      </c>
      <c r="E3" s="132"/>
      <c r="F3" s="132"/>
      <c r="G3" s="132"/>
      <c r="L3" s="50"/>
      <c r="M3" s="4"/>
    </row>
    <row r="4" spans="1:13" ht="15.75" thickBot="1" x14ac:dyDescent="0.25">
      <c r="A4" s="114" t="s">
        <v>45</v>
      </c>
      <c r="B4" s="114"/>
      <c r="C4" s="114"/>
      <c r="D4" s="115" t="s">
        <v>49</v>
      </c>
      <c r="E4" s="115"/>
      <c r="F4" s="115"/>
      <c r="G4" s="115"/>
      <c r="L4" s="50"/>
      <c r="M4" s="4"/>
    </row>
    <row r="5" spans="1:13" ht="28.5" customHeight="1" thickTop="1" x14ac:dyDescent="0.2">
      <c r="A5" s="116" t="s">
        <v>28</v>
      </c>
      <c r="B5" s="117"/>
      <c r="C5" s="19" t="s">
        <v>30</v>
      </c>
      <c r="E5" s="22"/>
    </row>
    <row r="6" spans="1:13" ht="25.5" customHeight="1" x14ac:dyDescent="0.2">
      <c r="A6" s="118" t="s">
        <v>29</v>
      </c>
      <c r="B6" s="119"/>
      <c r="C6" s="29" t="s">
        <v>39</v>
      </c>
      <c r="E6" s="24"/>
    </row>
    <row r="7" spans="1:13" x14ac:dyDescent="0.2">
      <c r="A7" s="120" t="s">
        <v>27</v>
      </c>
      <c r="B7" s="121"/>
      <c r="C7" s="19" t="s">
        <v>56</v>
      </c>
      <c r="E7" s="22"/>
      <c r="F7" s="25"/>
    </row>
    <row r="8" spans="1:13" x14ac:dyDescent="0.2">
      <c r="A8" s="27"/>
      <c r="B8" s="28"/>
      <c r="C8" s="28"/>
      <c r="D8" s="22"/>
      <c r="E8" s="26" t="s">
        <v>33</v>
      </c>
      <c r="F8" s="79" t="s">
        <v>31</v>
      </c>
      <c r="G8" s="51">
        <v>2</v>
      </c>
    </row>
    <row r="9" spans="1:13" x14ac:dyDescent="0.2">
      <c r="A9" s="27"/>
      <c r="B9" s="28"/>
      <c r="C9" s="28"/>
      <c r="D9" s="22"/>
      <c r="E9" s="23"/>
      <c r="F9" s="79" t="s">
        <v>32</v>
      </c>
      <c r="G9" s="52">
        <v>41699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2" t="s">
        <v>18</v>
      </c>
      <c r="E11" s="122" t="s">
        <v>19</v>
      </c>
      <c r="F11" s="124" t="s">
        <v>20</v>
      </c>
      <c r="G11" s="124"/>
    </row>
    <row r="12" spans="1:13" x14ac:dyDescent="0.2">
      <c r="A12" s="6"/>
      <c r="B12" s="7"/>
      <c r="C12" s="7"/>
      <c r="D12" s="123"/>
      <c r="E12" s="123"/>
      <c r="F12" s="9" t="s">
        <v>21</v>
      </c>
      <c r="G12" s="9" t="s">
        <v>22</v>
      </c>
    </row>
    <row r="13" spans="1:13" ht="14.25" customHeight="1" x14ac:dyDescent="0.2">
      <c r="A13" s="7"/>
      <c r="B13" s="7"/>
      <c r="C13" s="7"/>
      <c r="D13" s="41">
        <v>8</v>
      </c>
      <c r="E13" s="10">
        <v>42978</v>
      </c>
      <c r="F13" s="10">
        <v>42948</v>
      </c>
      <c r="G13" s="10">
        <v>42978</v>
      </c>
    </row>
    <row r="14" spans="1:13" x14ac:dyDescent="0.2">
      <c r="A14" s="7"/>
      <c r="B14" s="7"/>
      <c r="C14" s="125" t="s">
        <v>37</v>
      </c>
      <c r="D14" s="125"/>
      <c r="E14" s="125"/>
      <c r="F14" s="126">
        <f>G40</f>
        <v>9811.8759999999984</v>
      </c>
      <c r="G14" s="126"/>
    </row>
    <row r="15" spans="1:13" x14ac:dyDescent="0.2">
      <c r="A15" s="7"/>
      <c r="B15" s="7"/>
      <c r="C15" s="80"/>
      <c r="D15" s="80"/>
      <c r="E15" s="80"/>
      <c r="F15" s="56"/>
      <c r="G15" s="56"/>
    </row>
    <row r="16" spans="1:13" ht="11.25" customHeight="1" x14ac:dyDescent="0.2">
      <c r="A16" s="127" t="s">
        <v>34</v>
      </c>
      <c r="B16" s="127"/>
      <c r="C16" s="127"/>
      <c r="D16" s="127" t="s">
        <v>34</v>
      </c>
      <c r="E16" s="127"/>
      <c r="F16" s="127"/>
      <c r="G16" s="127"/>
    </row>
    <row r="17" spans="1:12" ht="11.25" customHeight="1" x14ac:dyDescent="0.2">
      <c r="A17" s="127" t="s">
        <v>35</v>
      </c>
      <c r="B17" s="127"/>
      <c r="C17" s="127"/>
      <c r="D17" s="127"/>
      <c r="E17" s="127"/>
      <c r="F17" s="127"/>
      <c r="G17" s="127"/>
      <c r="H17" s="78"/>
      <c r="I17" s="47"/>
      <c r="J17" s="47"/>
    </row>
    <row r="18" spans="1:12" x14ac:dyDescent="0.2">
      <c r="A18" s="127" t="s">
        <v>50</v>
      </c>
      <c r="B18" s="127"/>
      <c r="C18" s="127"/>
      <c r="D18" s="127"/>
      <c r="E18" s="127"/>
      <c r="F18" s="127"/>
      <c r="G18" s="127"/>
      <c r="H18" s="113"/>
      <c r="I18" s="113"/>
      <c r="J18" s="113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47"/>
      <c r="J19" s="47"/>
    </row>
    <row r="20" spans="1:12" x14ac:dyDescent="0.2">
      <c r="A20" s="109" t="s">
        <v>12</v>
      </c>
      <c r="B20" s="109"/>
      <c r="C20" s="109"/>
      <c r="D20" s="109"/>
      <c r="E20" s="109"/>
      <c r="F20" s="109"/>
      <c r="G20" s="109"/>
      <c r="H20" s="78"/>
      <c r="I20" s="47"/>
      <c r="J20" s="4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3" customFormat="1" ht="34.5" thickBot="1" x14ac:dyDescent="0.25">
      <c r="A23" s="44" t="s">
        <v>0</v>
      </c>
      <c r="B23" s="110" t="s">
        <v>1</v>
      </c>
      <c r="C23" s="110"/>
      <c r="D23" s="110"/>
      <c r="E23" s="77" t="s">
        <v>2</v>
      </c>
      <c r="F23" s="77" t="s">
        <v>24</v>
      </c>
      <c r="G23" s="46" t="s">
        <v>3</v>
      </c>
      <c r="I23" s="48"/>
      <c r="J23" s="48"/>
      <c r="K23" s="48"/>
      <c r="L23" s="48"/>
    </row>
    <row r="24" spans="1:12" x14ac:dyDescent="0.2">
      <c r="A24" s="32" t="s">
        <v>23</v>
      </c>
      <c r="B24" s="111" t="s">
        <v>4</v>
      </c>
      <c r="C24" s="111"/>
      <c r="D24" s="112"/>
      <c r="E24" s="15"/>
      <c r="F24" s="15"/>
      <c r="G24" s="12"/>
    </row>
    <row r="25" spans="1:12" x14ac:dyDescent="0.2">
      <c r="A25" s="14" t="s">
        <v>60</v>
      </c>
      <c r="B25" s="103" t="s">
        <v>53</v>
      </c>
      <c r="C25" s="103"/>
      <c r="D25" s="104"/>
      <c r="E25" s="57">
        <v>19</v>
      </c>
      <c r="F25" s="58">
        <f>G25/E25</f>
        <v>119.98210526315789</v>
      </c>
      <c r="G25" s="59">
        <v>2279.66</v>
      </c>
      <c r="H25" s="60"/>
      <c r="I25" s="50"/>
    </row>
    <row r="26" spans="1:12" x14ac:dyDescent="0.2">
      <c r="A26" s="14" t="s">
        <v>52</v>
      </c>
      <c r="B26" s="103" t="s">
        <v>81</v>
      </c>
      <c r="C26" s="103"/>
      <c r="D26" s="104"/>
      <c r="E26" s="57">
        <v>12</v>
      </c>
      <c r="F26" s="58">
        <f>G26/E26</f>
        <v>410.36583333333334</v>
      </c>
      <c r="G26" s="59">
        <v>4924.3900000000003</v>
      </c>
      <c r="H26" s="60"/>
      <c r="I26" s="50"/>
    </row>
    <row r="27" spans="1:12" s="3" customFormat="1" x14ac:dyDescent="0.2">
      <c r="A27" s="16"/>
      <c r="B27" s="105" t="s">
        <v>5</v>
      </c>
      <c r="C27" s="105"/>
      <c r="D27" s="106"/>
      <c r="E27" s="17"/>
      <c r="F27" s="39"/>
      <c r="G27" s="53">
        <f>SUM(G25:G26)</f>
        <v>7204.05</v>
      </c>
      <c r="I27" s="4"/>
      <c r="J27" s="4"/>
      <c r="K27" s="4"/>
      <c r="L27" s="4"/>
    </row>
    <row r="28" spans="1:12" ht="13.5" customHeight="1" x14ac:dyDescent="0.2">
      <c r="A28" s="14"/>
      <c r="B28" s="103"/>
      <c r="C28" s="103"/>
      <c r="D28" s="104"/>
      <c r="E28" s="18"/>
      <c r="F28" s="58"/>
      <c r="G28" s="54"/>
    </row>
    <row r="29" spans="1:12" x14ac:dyDescent="0.2">
      <c r="A29" s="14" t="s">
        <v>6</v>
      </c>
      <c r="B29" s="103" t="s">
        <v>7</v>
      </c>
      <c r="C29" s="103"/>
      <c r="D29" s="104"/>
      <c r="E29" s="18"/>
      <c r="F29" s="37"/>
      <c r="G29" s="54"/>
    </row>
    <row r="30" spans="1:12" x14ac:dyDescent="0.2">
      <c r="A30" s="14" t="s">
        <v>59</v>
      </c>
      <c r="B30" s="137" t="s">
        <v>102</v>
      </c>
      <c r="C30" s="138"/>
      <c r="D30" s="139"/>
      <c r="E30" s="18">
        <v>1</v>
      </c>
      <c r="F30" s="37">
        <v>835</v>
      </c>
      <c r="G30" s="54">
        <f>E30*F30</f>
        <v>835</v>
      </c>
    </row>
    <row r="31" spans="1:12" s="3" customFormat="1" x14ac:dyDescent="0.2">
      <c r="A31" s="16"/>
      <c r="B31" s="105" t="s">
        <v>8</v>
      </c>
      <c r="C31" s="105"/>
      <c r="D31" s="106"/>
      <c r="E31" s="17"/>
      <c r="F31" s="39"/>
      <c r="G31" s="53">
        <f>G30</f>
        <v>835</v>
      </c>
      <c r="I31" s="4"/>
      <c r="J31" s="4"/>
      <c r="K31" s="4"/>
      <c r="L31" s="4"/>
    </row>
    <row r="32" spans="1:12" x14ac:dyDescent="0.2">
      <c r="A32" s="14" t="s">
        <v>9</v>
      </c>
      <c r="B32" s="103" t="s">
        <v>10</v>
      </c>
      <c r="C32" s="103"/>
      <c r="D32" s="104"/>
      <c r="E32" s="18"/>
      <c r="F32" s="37"/>
      <c r="G32" s="54"/>
    </row>
    <row r="33" spans="1:13" s="3" customFormat="1" x14ac:dyDescent="0.2">
      <c r="A33" s="16"/>
      <c r="B33" s="105" t="s">
        <v>11</v>
      </c>
      <c r="C33" s="105"/>
      <c r="D33" s="106"/>
      <c r="E33" s="17"/>
      <c r="F33" s="39"/>
      <c r="G33" s="53">
        <v>0</v>
      </c>
      <c r="I33" s="4"/>
      <c r="J33" s="4"/>
      <c r="K33" s="4"/>
      <c r="L33" s="4"/>
    </row>
    <row r="34" spans="1:13" ht="9" customHeight="1" x14ac:dyDescent="0.2">
      <c r="A34" s="14"/>
      <c r="B34" s="103"/>
      <c r="C34" s="103"/>
      <c r="D34" s="104"/>
      <c r="E34" s="18"/>
      <c r="F34" s="37"/>
      <c r="G34" s="54"/>
    </row>
    <row r="35" spans="1:13" s="38" customFormat="1" x14ac:dyDescent="0.2">
      <c r="A35" s="35" t="s">
        <v>13</v>
      </c>
      <c r="B35" s="107" t="s">
        <v>57</v>
      </c>
      <c r="C35" s="107"/>
      <c r="D35" s="108"/>
      <c r="E35" s="36" t="s">
        <v>17</v>
      </c>
      <c r="F35" s="37"/>
      <c r="G35" s="55">
        <f>1.62*465.3</f>
        <v>753.78600000000006</v>
      </c>
      <c r="I35" s="4"/>
      <c r="J35" s="4"/>
      <c r="K35" s="4"/>
      <c r="L35" s="49"/>
    </row>
    <row r="36" spans="1:13" s="38" customFormat="1" x14ac:dyDescent="0.2">
      <c r="A36" s="35" t="s">
        <v>83</v>
      </c>
      <c r="B36" s="134" t="s">
        <v>101</v>
      </c>
      <c r="C36" s="135"/>
      <c r="D36" s="136"/>
      <c r="E36" s="36"/>
      <c r="F36" s="37"/>
      <c r="G36" s="55"/>
      <c r="I36" s="4"/>
      <c r="J36" s="4"/>
      <c r="K36" s="4"/>
      <c r="L36" s="49"/>
    </row>
    <row r="37" spans="1:13" s="38" customFormat="1" x14ac:dyDescent="0.2">
      <c r="A37" s="35" t="s">
        <v>84</v>
      </c>
      <c r="B37" s="134" t="s">
        <v>100</v>
      </c>
      <c r="C37" s="135"/>
      <c r="D37" s="136"/>
      <c r="E37" s="36"/>
      <c r="F37" s="37"/>
      <c r="G37" s="55"/>
      <c r="I37" s="4"/>
      <c r="J37" s="4"/>
      <c r="K37" s="4"/>
      <c r="L37" s="49"/>
    </row>
    <row r="38" spans="1:13" s="38" customFormat="1" x14ac:dyDescent="0.2">
      <c r="A38" s="35" t="s">
        <v>14</v>
      </c>
      <c r="B38" s="107" t="s">
        <v>58</v>
      </c>
      <c r="C38" s="107"/>
      <c r="D38" s="108"/>
      <c r="E38" s="36" t="s">
        <v>17</v>
      </c>
      <c r="F38" s="37"/>
      <c r="G38" s="55">
        <f>1*465.3</f>
        <v>465.3</v>
      </c>
      <c r="I38" s="4"/>
      <c r="J38" s="4"/>
      <c r="K38" s="4"/>
      <c r="L38" s="49"/>
    </row>
    <row r="39" spans="1:13" s="38" customFormat="1" ht="15" customHeight="1" x14ac:dyDescent="0.2">
      <c r="A39" s="35" t="s">
        <v>15</v>
      </c>
      <c r="B39" s="107" t="s">
        <v>72</v>
      </c>
      <c r="C39" s="107"/>
      <c r="D39" s="108"/>
      <c r="E39" s="36" t="s">
        <v>17</v>
      </c>
      <c r="F39" s="37"/>
      <c r="G39" s="55">
        <v>553.74</v>
      </c>
      <c r="I39" s="4"/>
      <c r="J39" s="4"/>
      <c r="K39" s="4"/>
      <c r="L39" s="49"/>
    </row>
    <row r="40" spans="1:13" s="3" customFormat="1" ht="13.5" thickBot="1" x14ac:dyDescent="0.25">
      <c r="A40" s="30"/>
      <c r="B40" s="101" t="s">
        <v>16</v>
      </c>
      <c r="C40" s="101"/>
      <c r="D40" s="102"/>
      <c r="E40" s="20"/>
      <c r="F40" s="20"/>
      <c r="G40" s="31">
        <f>G27+G31+G33+G35+G38+G39</f>
        <v>9811.8759999999984</v>
      </c>
      <c r="H40" s="34"/>
      <c r="I40" s="49"/>
      <c r="J40" s="49"/>
      <c r="K40" s="49"/>
      <c r="L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x14ac:dyDescent="0.2">
      <c r="A43" s="7"/>
      <c r="B43" s="7"/>
      <c r="C43" s="7"/>
      <c r="D43" s="7"/>
      <c r="E43" s="7"/>
      <c r="F43" s="7"/>
      <c r="G43" s="7"/>
      <c r="H43" s="4"/>
    </row>
    <row r="44" spans="1:13" x14ac:dyDescent="0.2">
      <c r="A44" s="11" t="s">
        <v>25</v>
      </c>
      <c r="B44" s="11"/>
      <c r="C44" s="7" t="s">
        <v>40</v>
      </c>
      <c r="D44" s="21"/>
      <c r="E44" s="21"/>
      <c r="F44" s="7"/>
      <c r="G44" s="7" t="s">
        <v>41</v>
      </c>
      <c r="H44" s="4"/>
    </row>
    <row r="45" spans="1:13" s="4" customFormat="1" x14ac:dyDescent="0.2">
      <c r="A45" s="7"/>
      <c r="B45" s="7" t="s">
        <v>26</v>
      </c>
      <c r="C45" s="7"/>
      <c r="D45" s="7"/>
      <c r="E45" s="22"/>
      <c r="F45" s="22"/>
      <c r="G45" s="7"/>
      <c r="H45"/>
      <c r="M45"/>
    </row>
    <row r="46" spans="1:13" s="4" customFormat="1" ht="13.5" customHeight="1" x14ac:dyDescent="0.2">
      <c r="A46" s="7"/>
      <c r="B46" s="7"/>
      <c r="C46" s="7"/>
      <c r="D46" s="7"/>
      <c r="E46" s="7"/>
      <c r="F46" s="7"/>
      <c r="G46" s="7"/>
      <c r="H46"/>
    </row>
    <row r="47" spans="1:13" s="4" customFormat="1" x14ac:dyDescent="0.2">
      <c r="A47" s="11" t="s">
        <v>36</v>
      </c>
      <c r="B47" s="7"/>
      <c r="C47" s="7" t="s">
        <v>38</v>
      </c>
      <c r="D47" s="21"/>
      <c r="E47" s="21"/>
      <c r="F47" s="22"/>
      <c r="G47" s="40" t="s">
        <v>51</v>
      </c>
      <c r="H47" s="80"/>
    </row>
    <row r="48" spans="1:13" s="4" customFormat="1" ht="11.25" x14ac:dyDescent="0.2">
      <c r="H48" s="43"/>
    </row>
    <row r="49" s="4" customFormat="1" ht="11.25" x14ac:dyDescent="0.2"/>
    <row r="50" s="4" customFormat="1" ht="11.25" x14ac:dyDescent="0.2"/>
  </sheetData>
  <mergeCells count="39"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B35:D35"/>
    <mergeCell ref="B38:D38"/>
    <mergeCell ref="B39:D39"/>
    <mergeCell ref="B40:D40"/>
    <mergeCell ref="B28:D28"/>
    <mergeCell ref="B29:D29"/>
    <mergeCell ref="B31:D31"/>
    <mergeCell ref="B32:D32"/>
    <mergeCell ref="B33:D33"/>
    <mergeCell ref="B34:D34"/>
    <mergeCell ref="B36:D36"/>
    <mergeCell ref="B37:D37"/>
    <mergeCell ref="B30:D30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9" workbookViewId="0">
      <selection activeCell="A33" sqref="A33:XFD34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8" t="s">
        <v>42</v>
      </c>
      <c r="B1" s="129"/>
      <c r="C1" s="129"/>
      <c r="D1" s="129"/>
      <c r="E1" s="130" t="s">
        <v>46</v>
      </c>
      <c r="F1" s="130"/>
      <c r="G1" s="130"/>
      <c r="L1" s="50"/>
      <c r="M1" s="4"/>
    </row>
    <row r="2" spans="1:13" ht="15" x14ac:dyDescent="0.2">
      <c r="A2" s="131" t="s">
        <v>43</v>
      </c>
      <c r="B2" s="131"/>
      <c r="C2" s="131"/>
      <c r="D2" s="132" t="s">
        <v>47</v>
      </c>
      <c r="E2" s="132"/>
      <c r="F2" s="132"/>
      <c r="G2" s="132"/>
      <c r="L2" s="50"/>
      <c r="M2" s="4"/>
    </row>
    <row r="3" spans="1:13" ht="15" x14ac:dyDescent="0.2">
      <c r="A3" s="131" t="s">
        <v>44</v>
      </c>
      <c r="B3" s="131"/>
      <c r="C3" s="131"/>
      <c r="D3" s="132" t="s">
        <v>48</v>
      </c>
      <c r="E3" s="132"/>
      <c r="F3" s="132"/>
      <c r="G3" s="132"/>
      <c r="L3" s="50"/>
      <c r="M3" s="4"/>
    </row>
    <row r="4" spans="1:13" ht="15.75" thickBot="1" x14ac:dyDescent="0.25">
      <c r="A4" s="114" t="s">
        <v>45</v>
      </c>
      <c r="B4" s="114"/>
      <c r="C4" s="114"/>
      <c r="D4" s="115" t="s">
        <v>49</v>
      </c>
      <c r="E4" s="115"/>
      <c r="F4" s="115"/>
      <c r="G4" s="115"/>
      <c r="L4" s="50"/>
      <c r="M4" s="4"/>
    </row>
    <row r="5" spans="1:13" ht="28.5" customHeight="1" thickTop="1" x14ac:dyDescent="0.2">
      <c r="A5" s="116" t="s">
        <v>28</v>
      </c>
      <c r="B5" s="117"/>
      <c r="C5" s="19" t="s">
        <v>30</v>
      </c>
      <c r="E5" s="22"/>
    </row>
    <row r="6" spans="1:13" ht="25.5" customHeight="1" x14ac:dyDescent="0.2">
      <c r="A6" s="118" t="s">
        <v>29</v>
      </c>
      <c r="B6" s="119"/>
      <c r="C6" s="29" t="s">
        <v>39</v>
      </c>
      <c r="E6" s="24"/>
    </row>
    <row r="7" spans="1:13" x14ac:dyDescent="0.2">
      <c r="A7" s="120" t="s">
        <v>27</v>
      </c>
      <c r="B7" s="121"/>
      <c r="C7" s="19" t="s">
        <v>56</v>
      </c>
      <c r="E7" s="22"/>
      <c r="F7" s="25"/>
    </row>
    <row r="8" spans="1:13" x14ac:dyDescent="0.2">
      <c r="A8" s="27"/>
      <c r="B8" s="28"/>
      <c r="C8" s="28"/>
      <c r="D8" s="22"/>
      <c r="E8" s="26" t="s">
        <v>33</v>
      </c>
      <c r="F8" s="79" t="s">
        <v>31</v>
      </c>
      <c r="G8" s="51">
        <v>2</v>
      </c>
    </row>
    <row r="9" spans="1:13" x14ac:dyDescent="0.2">
      <c r="A9" s="27"/>
      <c r="B9" s="28"/>
      <c r="C9" s="28"/>
      <c r="D9" s="22"/>
      <c r="E9" s="23"/>
      <c r="F9" s="79" t="s">
        <v>32</v>
      </c>
      <c r="G9" s="52">
        <v>41699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22" t="s">
        <v>18</v>
      </c>
      <c r="E11" s="122" t="s">
        <v>19</v>
      </c>
      <c r="F11" s="124" t="s">
        <v>20</v>
      </c>
      <c r="G11" s="124"/>
    </row>
    <row r="12" spans="1:13" x14ac:dyDescent="0.2">
      <c r="A12" s="6"/>
      <c r="B12" s="7"/>
      <c r="C12" s="7"/>
      <c r="D12" s="123"/>
      <c r="E12" s="123"/>
      <c r="F12" s="9" t="s">
        <v>21</v>
      </c>
      <c r="G12" s="9" t="s">
        <v>22</v>
      </c>
    </row>
    <row r="13" spans="1:13" ht="14.25" customHeight="1" x14ac:dyDescent="0.2">
      <c r="A13" s="7"/>
      <c r="B13" s="7"/>
      <c r="C13" s="7"/>
      <c r="D13" s="41">
        <v>9</v>
      </c>
      <c r="E13" s="10">
        <v>43008</v>
      </c>
      <c r="F13" s="10">
        <v>42979</v>
      </c>
      <c r="G13" s="10">
        <v>43008</v>
      </c>
    </row>
    <row r="14" spans="1:13" x14ac:dyDescent="0.2">
      <c r="A14" s="7"/>
      <c r="B14" s="7"/>
      <c r="C14" s="125" t="s">
        <v>37</v>
      </c>
      <c r="D14" s="125"/>
      <c r="E14" s="125"/>
      <c r="F14" s="126">
        <f>G40</f>
        <v>14249.505999999998</v>
      </c>
      <c r="G14" s="126"/>
    </row>
    <row r="15" spans="1:13" x14ac:dyDescent="0.2">
      <c r="A15" s="7"/>
      <c r="B15" s="7"/>
      <c r="C15" s="80"/>
      <c r="D15" s="80"/>
      <c r="E15" s="80"/>
      <c r="F15" s="56"/>
      <c r="G15" s="56"/>
    </row>
    <row r="16" spans="1:13" ht="11.25" customHeight="1" x14ac:dyDescent="0.2">
      <c r="A16" s="127" t="s">
        <v>34</v>
      </c>
      <c r="B16" s="127"/>
      <c r="C16" s="127"/>
      <c r="D16" s="127" t="s">
        <v>34</v>
      </c>
      <c r="E16" s="127"/>
      <c r="F16" s="127"/>
      <c r="G16" s="127"/>
    </row>
    <row r="17" spans="1:12" ht="11.25" customHeight="1" x14ac:dyDescent="0.2">
      <c r="A17" s="127" t="s">
        <v>35</v>
      </c>
      <c r="B17" s="127"/>
      <c r="C17" s="127"/>
      <c r="D17" s="127"/>
      <c r="E17" s="127"/>
      <c r="F17" s="127"/>
      <c r="G17" s="127"/>
      <c r="H17" s="78"/>
      <c r="I17" s="47"/>
      <c r="J17" s="47"/>
    </row>
    <row r="18" spans="1:12" x14ac:dyDescent="0.2">
      <c r="A18" s="127" t="s">
        <v>50</v>
      </c>
      <c r="B18" s="127"/>
      <c r="C18" s="127"/>
      <c r="D18" s="127"/>
      <c r="E18" s="127"/>
      <c r="F18" s="127"/>
      <c r="G18" s="127"/>
      <c r="H18" s="113"/>
      <c r="I18" s="113"/>
      <c r="J18" s="113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47"/>
      <c r="J19" s="47"/>
    </row>
    <row r="20" spans="1:12" x14ac:dyDescent="0.2">
      <c r="A20" s="109" t="s">
        <v>12</v>
      </c>
      <c r="B20" s="109"/>
      <c r="C20" s="109"/>
      <c r="D20" s="109"/>
      <c r="E20" s="109"/>
      <c r="F20" s="109"/>
      <c r="G20" s="109"/>
      <c r="H20" s="78"/>
      <c r="I20" s="47"/>
      <c r="J20" s="4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3" customFormat="1" ht="34.5" thickBot="1" x14ac:dyDescent="0.25">
      <c r="A23" s="44" t="s">
        <v>0</v>
      </c>
      <c r="B23" s="110" t="s">
        <v>1</v>
      </c>
      <c r="C23" s="110"/>
      <c r="D23" s="110"/>
      <c r="E23" s="77" t="s">
        <v>2</v>
      </c>
      <c r="F23" s="77" t="s">
        <v>24</v>
      </c>
      <c r="G23" s="46" t="s">
        <v>3</v>
      </c>
      <c r="I23" s="48"/>
      <c r="J23" s="48"/>
      <c r="K23" s="48"/>
      <c r="L23" s="48"/>
    </row>
    <row r="24" spans="1:12" x14ac:dyDescent="0.2">
      <c r="A24" s="32" t="s">
        <v>23</v>
      </c>
      <c r="B24" s="111" t="s">
        <v>4</v>
      </c>
      <c r="C24" s="111"/>
      <c r="D24" s="112"/>
      <c r="E24" s="15"/>
      <c r="F24" s="15"/>
      <c r="G24" s="12"/>
    </row>
    <row r="25" spans="1:12" x14ac:dyDescent="0.2">
      <c r="A25" s="14" t="s">
        <v>60</v>
      </c>
      <c r="B25" s="103" t="s">
        <v>53</v>
      </c>
      <c r="C25" s="103"/>
      <c r="D25" s="104"/>
      <c r="E25" s="57">
        <v>18</v>
      </c>
      <c r="F25" s="58">
        <f>G25/E25</f>
        <v>119.77166666666666</v>
      </c>
      <c r="G25" s="59">
        <v>2155.89</v>
      </c>
      <c r="H25" s="60"/>
      <c r="I25" s="50"/>
    </row>
    <row r="26" spans="1:12" x14ac:dyDescent="0.2">
      <c r="A26" s="14" t="s">
        <v>52</v>
      </c>
      <c r="B26" s="103" t="s">
        <v>81</v>
      </c>
      <c r="C26" s="103"/>
      <c r="D26" s="104"/>
      <c r="E26" s="57">
        <v>12</v>
      </c>
      <c r="F26" s="58">
        <f>G26/E26</f>
        <v>410.4158333333333</v>
      </c>
      <c r="G26" s="59">
        <v>4924.99</v>
      </c>
      <c r="H26" s="60"/>
      <c r="I26" s="50"/>
    </row>
    <row r="27" spans="1:12" s="3" customFormat="1" x14ac:dyDescent="0.2">
      <c r="A27" s="16"/>
      <c r="B27" s="105" t="s">
        <v>5</v>
      </c>
      <c r="C27" s="105"/>
      <c r="D27" s="106"/>
      <c r="E27" s="17"/>
      <c r="F27" s="39"/>
      <c r="G27" s="53">
        <f>SUM(G25:G26)</f>
        <v>7080.8799999999992</v>
      </c>
      <c r="I27" s="4"/>
      <c r="J27" s="4"/>
      <c r="K27" s="4"/>
      <c r="L27" s="4"/>
    </row>
    <row r="28" spans="1:12" ht="13.5" customHeight="1" x14ac:dyDescent="0.2">
      <c r="A28" s="14"/>
      <c r="B28" s="103"/>
      <c r="C28" s="103"/>
      <c r="D28" s="104"/>
      <c r="E28" s="18"/>
      <c r="F28" s="58"/>
      <c r="G28" s="54"/>
    </row>
    <row r="29" spans="1:12" x14ac:dyDescent="0.2">
      <c r="A29" s="14" t="s">
        <v>6</v>
      </c>
      <c r="B29" s="103" t="s">
        <v>7</v>
      </c>
      <c r="C29" s="103"/>
      <c r="D29" s="104"/>
      <c r="E29" s="18"/>
      <c r="F29" s="37"/>
      <c r="G29" s="54"/>
    </row>
    <row r="30" spans="1:12" x14ac:dyDescent="0.2">
      <c r="A30" s="14" t="s">
        <v>59</v>
      </c>
      <c r="B30" s="137" t="s">
        <v>104</v>
      </c>
      <c r="C30" s="138"/>
      <c r="D30" s="139"/>
      <c r="E30" s="18">
        <v>1</v>
      </c>
      <c r="F30" s="37">
        <v>4358</v>
      </c>
      <c r="G30" s="54">
        <f>E30*F30</f>
        <v>4358</v>
      </c>
    </row>
    <row r="31" spans="1:12" s="3" customFormat="1" x14ac:dyDescent="0.2">
      <c r="A31" s="16"/>
      <c r="B31" s="105" t="s">
        <v>8</v>
      </c>
      <c r="C31" s="105"/>
      <c r="D31" s="106"/>
      <c r="E31" s="17"/>
      <c r="F31" s="39"/>
      <c r="G31" s="53">
        <f>G30</f>
        <v>4358</v>
      </c>
      <c r="I31" s="4"/>
      <c r="J31" s="4"/>
      <c r="K31" s="4"/>
      <c r="L31" s="4"/>
    </row>
    <row r="32" spans="1:12" x14ac:dyDescent="0.2">
      <c r="A32" s="14" t="s">
        <v>9</v>
      </c>
      <c r="B32" s="103" t="s">
        <v>10</v>
      </c>
      <c r="C32" s="103"/>
      <c r="D32" s="104"/>
      <c r="E32" s="18"/>
      <c r="F32" s="37"/>
      <c r="G32" s="54"/>
    </row>
    <row r="33" spans="1:13" ht="12.75" customHeight="1" x14ac:dyDescent="0.2">
      <c r="A33" s="14" t="s">
        <v>63</v>
      </c>
      <c r="B33" s="137" t="s">
        <v>103</v>
      </c>
      <c r="C33" s="138"/>
      <c r="D33" s="139"/>
      <c r="E33" s="18">
        <v>8</v>
      </c>
      <c r="F33" s="37">
        <v>55.6</v>
      </c>
      <c r="G33" s="54">
        <f>E33*F33</f>
        <v>444.8</v>
      </c>
    </row>
    <row r="34" spans="1:13" ht="12.75" customHeight="1" x14ac:dyDescent="0.2">
      <c r="A34" s="14" t="s">
        <v>78</v>
      </c>
      <c r="B34" s="137" t="s">
        <v>105</v>
      </c>
      <c r="C34" s="138"/>
      <c r="D34" s="139"/>
      <c r="E34" s="18">
        <v>1</v>
      </c>
      <c r="F34" s="37">
        <v>593</v>
      </c>
      <c r="G34" s="54">
        <f>E34*F34</f>
        <v>593</v>
      </c>
    </row>
    <row r="35" spans="1:13" s="3" customFormat="1" x14ac:dyDescent="0.2">
      <c r="A35" s="16"/>
      <c r="B35" s="105" t="s">
        <v>11</v>
      </c>
      <c r="C35" s="105"/>
      <c r="D35" s="106"/>
      <c r="E35" s="17"/>
      <c r="F35" s="39"/>
      <c r="G35" s="53">
        <f>G33+G34</f>
        <v>1037.8</v>
      </c>
      <c r="I35" s="4"/>
      <c r="J35" s="4"/>
      <c r="K35" s="4"/>
      <c r="L35" s="4"/>
    </row>
    <row r="36" spans="1:13" ht="9" customHeight="1" x14ac:dyDescent="0.2">
      <c r="A36" s="14"/>
      <c r="B36" s="103"/>
      <c r="C36" s="103"/>
      <c r="D36" s="104"/>
      <c r="E36" s="18"/>
      <c r="F36" s="37"/>
      <c r="G36" s="54"/>
    </row>
    <row r="37" spans="1:13" s="38" customFormat="1" x14ac:dyDescent="0.2">
      <c r="A37" s="35" t="s">
        <v>13</v>
      </c>
      <c r="B37" s="107" t="s">
        <v>57</v>
      </c>
      <c r="C37" s="107"/>
      <c r="D37" s="108"/>
      <c r="E37" s="36" t="s">
        <v>17</v>
      </c>
      <c r="F37" s="37"/>
      <c r="G37" s="55">
        <f>1.62*465.3</f>
        <v>753.78600000000006</v>
      </c>
      <c r="I37" s="4"/>
      <c r="J37" s="4"/>
      <c r="K37" s="4"/>
      <c r="L37" s="49"/>
    </row>
    <row r="38" spans="1:13" s="38" customFormat="1" x14ac:dyDescent="0.2">
      <c r="A38" s="35" t="s">
        <v>14</v>
      </c>
      <c r="B38" s="107" t="s">
        <v>58</v>
      </c>
      <c r="C38" s="107"/>
      <c r="D38" s="108"/>
      <c r="E38" s="36" t="s">
        <v>17</v>
      </c>
      <c r="F38" s="37"/>
      <c r="G38" s="55">
        <f>1*465.3</f>
        <v>465.3</v>
      </c>
      <c r="I38" s="4"/>
      <c r="J38" s="4"/>
      <c r="K38" s="4"/>
      <c r="L38" s="49"/>
    </row>
    <row r="39" spans="1:13" s="38" customFormat="1" ht="15" customHeight="1" x14ac:dyDescent="0.2">
      <c r="A39" s="35" t="s">
        <v>15</v>
      </c>
      <c r="B39" s="107" t="s">
        <v>72</v>
      </c>
      <c r="C39" s="107"/>
      <c r="D39" s="108"/>
      <c r="E39" s="36" t="s">
        <v>17</v>
      </c>
      <c r="F39" s="37"/>
      <c r="G39" s="55">
        <v>553.74</v>
      </c>
      <c r="I39" s="4"/>
      <c r="J39" s="4"/>
      <c r="K39" s="4"/>
      <c r="L39" s="49"/>
    </row>
    <row r="40" spans="1:13" s="3" customFormat="1" ht="13.5" thickBot="1" x14ac:dyDescent="0.25">
      <c r="A40" s="30"/>
      <c r="B40" s="101" t="s">
        <v>16</v>
      </c>
      <c r="C40" s="101"/>
      <c r="D40" s="102"/>
      <c r="E40" s="20"/>
      <c r="F40" s="20"/>
      <c r="G40" s="31">
        <f>G27+G31+G35+G37+G38+G39</f>
        <v>14249.505999999998</v>
      </c>
      <c r="H40" s="34"/>
      <c r="I40" s="49"/>
      <c r="J40" s="49"/>
      <c r="K40" s="49"/>
      <c r="L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x14ac:dyDescent="0.2">
      <c r="A43" s="7"/>
      <c r="B43" s="7"/>
      <c r="C43" s="7"/>
      <c r="D43" s="7"/>
      <c r="E43" s="7"/>
      <c r="F43" s="7"/>
      <c r="G43" s="7"/>
      <c r="H43" s="4"/>
    </row>
    <row r="44" spans="1:13" x14ac:dyDescent="0.2">
      <c r="A44" s="11" t="s">
        <v>25</v>
      </c>
      <c r="B44" s="11"/>
      <c r="C44" s="7" t="s">
        <v>40</v>
      </c>
      <c r="D44" s="21"/>
      <c r="E44" s="21"/>
      <c r="F44" s="7"/>
      <c r="G44" s="7" t="s">
        <v>41</v>
      </c>
      <c r="H44" s="4"/>
    </row>
    <row r="45" spans="1:13" s="4" customFormat="1" x14ac:dyDescent="0.2">
      <c r="A45" s="7"/>
      <c r="B45" s="7" t="s">
        <v>26</v>
      </c>
      <c r="C45" s="7"/>
      <c r="D45" s="7"/>
      <c r="E45" s="22"/>
      <c r="F45" s="22"/>
      <c r="G45" s="7"/>
      <c r="H45"/>
      <c r="M45"/>
    </row>
    <row r="46" spans="1:13" s="4" customFormat="1" ht="13.5" customHeight="1" x14ac:dyDescent="0.2">
      <c r="A46" s="7"/>
      <c r="B46" s="7"/>
      <c r="C46" s="7"/>
      <c r="D46" s="7"/>
      <c r="E46" s="7"/>
      <c r="F46" s="7"/>
      <c r="G46" s="7"/>
      <c r="H46"/>
    </row>
    <row r="47" spans="1:13" s="4" customFormat="1" x14ac:dyDescent="0.2">
      <c r="A47" s="11" t="s">
        <v>36</v>
      </c>
      <c r="B47" s="7"/>
      <c r="C47" s="7" t="s">
        <v>38</v>
      </c>
      <c r="D47" s="21"/>
      <c r="E47" s="21"/>
      <c r="F47" s="22"/>
      <c r="G47" s="40" t="s">
        <v>51</v>
      </c>
      <c r="H47" s="80"/>
    </row>
    <row r="48" spans="1:13" s="4" customFormat="1" ht="11.25" x14ac:dyDescent="0.2">
      <c r="H48" s="43"/>
    </row>
    <row r="49" s="4" customFormat="1" ht="11.25" x14ac:dyDescent="0.2"/>
    <row r="50" s="4" customFormat="1" ht="11.25" x14ac:dyDescent="0.2"/>
  </sheetData>
  <mergeCells count="39"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B37:D37"/>
    <mergeCell ref="B38:D38"/>
    <mergeCell ref="B39:D39"/>
    <mergeCell ref="B40:D40"/>
    <mergeCell ref="B28:D28"/>
    <mergeCell ref="B29:D29"/>
    <mergeCell ref="B31:D31"/>
    <mergeCell ref="B32:D32"/>
    <mergeCell ref="B35:D35"/>
    <mergeCell ref="B36:D36"/>
    <mergeCell ref="B33:D33"/>
    <mergeCell ref="B30:D30"/>
    <mergeCell ref="B34:D34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Сводный</vt:lpstr>
      <vt:lpstr>Итого 17 год</vt:lpstr>
      <vt:lpstr>Сводный!Область_печати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Татьяна</dc:creator>
  <cp:lastModifiedBy>Инженер</cp:lastModifiedBy>
  <cp:lastPrinted>2016-12-27T02:44:26Z</cp:lastPrinted>
  <dcterms:created xsi:type="dcterms:W3CDTF">2011-05-16T05:20:26Z</dcterms:created>
  <dcterms:modified xsi:type="dcterms:W3CDTF">2018-02-08T05:28:21Z</dcterms:modified>
</cp:coreProperties>
</file>