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5480" windowHeight="11265" tabRatio="693" firstSheet="2" activeTab="12"/>
  </bookViews>
  <sheets>
    <sheet name="январь" sheetId="35" r:id="rId1"/>
    <sheet name="февраль" sheetId="22" r:id="rId2"/>
    <sheet name="март" sheetId="23" r:id="rId3"/>
    <sheet name="апрель" sheetId="24" r:id="rId4"/>
    <sheet name="май" sheetId="25" r:id="rId5"/>
    <sheet name="июнь" sheetId="26" r:id="rId6"/>
    <sheet name="июль" sheetId="27" r:id="rId7"/>
    <sheet name="август" sheetId="28" r:id="rId8"/>
    <sheet name="сентябрь" sheetId="29" r:id="rId9"/>
    <sheet name="октябрь" sheetId="30" r:id="rId10"/>
    <sheet name="ноябрь" sheetId="31" r:id="rId11"/>
    <sheet name="декабрь" sheetId="32" r:id="rId12"/>
    <sheet name="свод17" sheetId="34" r:id="rId13"/>
    <sheet name="Итого за год (2)" sheetId="36" r:id="rId14"/>
  </sheets>
  <calcPr calcId="145621"/>
</workbook>
</file>

<file path=xl/calcChain.xml><?xml version="1.0" encoding="utf-8"?>
<calcChain xmlns="http://schemas.openxmlformats.org/spreadsheetml/2006/main">
  <c r="G38" i="32" l="1"/>
  <c r="G37" i="32"/>
  <c r="G35" i="32"/>
  <c r="G41" i="31"/>
  <c r="G40" i="31"/>
  <c r="G38" i="31"/>
  <c r="G39" i="30"/>
  <c r="G38" i="30"/>
  <c r="G36" i="30"/>
  <c r="G37" i="29"/>
  <c r="G36" i="29"/>
  <c r="G35" i="29"/>
  <c r="G39" i="28"/>
  <c r="G38" i="28"/>
  <c r="G36" i="28"/>
  <c r="F4" i="36" l="1"/>
  <c r="E4" i="36"/>
  <c r="C4" i="36"/>
  <c r="B4" i="36"/>
  <c r="G5" i="36"/>
  <c r="F5" i="36"/>
  <c r="E5" i="36"/>
  <c r="D5" i="36"/>
  <c r="C5" i="36"/>
  <c r="B5" i="36"/>
  <c r="K3" i="36"/>
  <c r="G63" i="34" l="1"/>
  <c r="I4" i="36" s="1"/>
  <c r="I5" i="36" s="1"/>
  <c r="G64" i="34"/>
  <c r="J4" i="36" s="1"/>
  <c r="J5" i="36" s="1"/>
  <c r="G41" i="23"/>
  <c r="G43" i="35"/>
  <c r="G76" i="34"/>
  <c r="G66" i="34"/>
  <c r="G51" i="34"/>
  <c r="H4" i="36" s="1"/>
  <c r="H49" i="34"/>
  <c r="G48" i="34"/>
  <c r="G47" i="34"/>
  <c r="G46" i="34"/>
  <c r="G45" i="34"/>
  <c r="G44" i="34"/>
  <c r="F43" i="34"/>
  <c r="G42" i="34"/>
  <c r="G49" i="34" s="1"/>
  <c r="H39" i="34"/>
  <c r="G38" i="34"/>
  <c r="F37" i="34"/>
  <c r="G36" i="34"/>
  <c r="G35" i="34"/>
  <c r="G33" i="34"/>
  <c r="E33" i="34"/>
  <c r="G34" i="34"/>
  <c r="F32" i="34"/>
  <c r="F31" i="34"/>
  <c r="H28" i="34"/>
  <c r="G27" i="34"/>
  <c r="E27" i="34"/>
  <c r="G26" i="34"/>
  <c r="E26" i="34"/>
  <c r="G25" i="34"/>
  <c r="E25" i="34"/>
  <c r="G24" i="34"/>
  <c r="E24" i="34"/>
  <c r="H5" i="36" l="1"/>
  <c r="K5" i="36" s="1"/>
  <c r="K4" i="36"/>
  <c r="G39" i="34"/>
  <c r="F33" i="34"/>
  <c r="H29" i="32" l="1"/>
  <c r="G29" i="32"/>
  <c r="G50" i="31"/>
  <c r="G36" i="31"/>
  <c r="G35" i="31"/>
  <c r="G34" i="31"/>
  <c r="G27" i="31"/>
  <c r="F26" i="31"/>
  <c r="G48" i="30"/>
  <c r="G31" i="31" l="1"/>
  <c r="F30" i="31"/>
  <c r="G28" i="30" l="1"/>
  <c r="F27" i="30"/>
  <c r="G33" i="29" l="1"/>
  <c r="G32" i="29"/>
  <c r="G30" i="28" l="1"/>
  <c r="G31" i="28" s="1"/>
  <c r="G34" i="27" l="1"/>
  <c r="G35" i="27" s="1"/>
  <c r="F26" i="30" l="1"/>
  <c r="G28" i="27" l="1"/>
  <c r="F27" i="27" l="1"/>
  <c r="G27" i="25" l="1"/>
  <c r="F26" i="25"/>
  <c r="G30" i="24"/>
  <c r="G29" i="24"/>
  <c r="G40" i="23"/>
  <c r="G34" i="23"/>
  <c r="G33" i="23"/>
  <c r="G30" i="23"/>
  <c r="F29" i="23"/>
  <c r="G46" i="22"/>
  <c r="G31" i="22"/>
  <c r="G30" i="22"/>
  <c r="G37" i="25" l="1"/>
  <c r="G35" i="25"/>
  <c r="G38" i="27"/>
  <c r="G37" i="27"/>
  <c r="G37" i="26"/>
  <c r="G38" i="25"/>
  <c r="G37" i="24"/>
  <c r="G38" i="23"/>
  <c r="G43" i="22"/>
  <c r="G40" i="35"/>
  <c r="G42" i="35"/>
  <c r="G34" i="35"/>
  <c r="I30" i="35" l="1"/>
  <c r="G31" i="35"/>
  <c r="F30" i="35"/>
  <c r="G45" i="29" l="1"/>
  <c r="F45" i="29"/>
  <c r="F29" i="22" l="1"/>
  <c r="G35" i="22"/>
  <c r="G35" i="35"/>
  <c r="F29" i="35"/>
  <c r="F34" i="22"/>
  <c r="G42" i="22" l="1"/>
  <c r="G37" i="22"/>
  <c r="G39" i="35"/>
  <c r="G37" i="35"/>
  <c r="G39" i="27"/>
  <c r="G30" i="32" l="1"/>
  <c r="G26" i="29"/>
  <c r="G26" i="26"/>
  <c r="G49" i="35" l="1"/>
  <c r="F49" i="35"/>
  <c r="G26" i="35"/>
  <c r="F25" i="35"/>
  <c r="F24" i="35"/>
  <c r="F14" i="35" l="1"/>
  <c r="F26" i="34"/>
  <c r="F27" i="34"/>
  <c r="G26" i="32"/>
  <c r="F24" i="34" l="1"/>
  <c r="F25" i="34"/>
  <c r="G28" i="34"/>
  <c r="F25" i="32" l="1"/>
  <c r="F24" i="32"/>
  <c r="G41" i="32" l="1"/>
  <c r="F14" i="32" s="1"/>
  <c r="F25" i="31"/>
  <c r="F24" i="31"/>
  <c r="G44" i="31" l="1"/>
  <c r="F14" i="31" s="1"/>
  <c r="I27" i="31"/>
  <c r="G42" i="30"/>
  <c r="F25" i="30"/>
  <c r="F24" i="30"/>
  <c r="F25" i="29"/>
  <c r="F24" i="29"/>
  <c r="G27" i="28"/>
  <c r="F26" i="28"/>
  <c r="F25" i="28"/>
  <c r="F24" i="28"/>
  <c r="G47" i="27"/>
  <c r="F47" i="27"/>
  <c r="F26" i="27"/>
  <c r="F25" i="27"/>
  <c r="F24" i="27"/>
  <c r="G36" i="26"/>
  <c r="G34" i="26"/>
  <c r="G45" i="26"/>
  <c r="F45" i="26"/>
  <c r="F25" i="26"/>
  <c r="F24" i="26"/>
  <c r="F14" i="30" l="1"/>
  <c r="G39" i="29"/>
  <c r="F14" i="29" s="1"/>
  <c r="G41" i="28"/>
  <c r="F14" i="28" s="1"/>
  <c r="G41" i="27"/>
  <c r="F14" i="27" s="1"/>
  <c r="G39" i="26"/>
  <c r="F14" i="26" s="1"/>
  <c r="H14" i="34" l="1"/>
  <c r="G46" i="25"/>
  <c r="F46" i="25"/>
  <c r="F25" i="25"/>
  <c r="F24" i="25"/>
  <c r="G45" i="24"/>
  <c r="F45" i="24"/>
  <c r="G36" i="24"/>
  <c r="G35" i="24"/>
  <c r="G26" i="24"/>
  <c r="F25" i="24"/>
  <c r="F24" i="24"/>
  <c r="G40" i="25" l="1"/>
  <c r="F14" i="25" s="1"/>
  <c r="G39" i="24"/>
  <c r="F14" i="24" s="1"/>
  <c r="G37" i="23"/>
  <c r="G36" i="23"/>
  <c r="G67" i="34" l="1"/>
  <c r="F14" i="34" s="1"/>
  <c r="G47" i="23"/>
  <c r="F47" i="23"/>
  <c r="G26" i="23"/>
  <c r="F25" i="23"/>
  <c r="F24" i="23"/>
  <c r="G26" i="22"/>
  <c r="F14" i="23" l="1"/>
  <c r="F52" i="22"/>
  <c r="G52" i="22"/>
  <c r="F25" i="22"/>
  <c r="F24" i="22"/>
  <c r="F14" i="22" l="1"/>
</calcChain>
</file>

<file path=xl/sharedStrings.xml><?xml version="1.0" encoding="utf-8"?>
<sst xmlns="http://schemas.openxmlformats.org/spreadsheetml/2006/main" count="1120" uniqueCount="150">
  <si>
    <t>№ п/п</t>
  </si>
  <si>
    <t>Наименование работ</t>
  </si>
  <si>
    <t>Кол-во раз за период</t>
  </si>
  <si>
    <t>Стоимость работ всего, руб.</t>
  </si>
  <si>
    <t>САНИТАРНОЕ  СОДЕРЖАНИЕ</t>
  </si>
  <si>
    <t>Итого санитарное содержание:</t>
  </si>
  <si>
    <t>1.1</t>
  </si>
  <si>
    <t>1.2</t>
  </si>
  <si>
    <t>2</t>
  </si>
  <si>
    <t>СТРОИТЕЛЬНЫЕ КОНСТРУКЦИИ</t>
  </si>
  <si>
    <t>Итого строительные конструкции:</t>
  </si>
  <si>
    <t>3</t>
  </si>
  <si>
    <t>ИНЖЕНЕРНОЕ ОБОРУДОВАНИЕ</t>
  </si>
  <si>
    <t>Итого инженерное оборудование:</t>
  </si>
  <si>
    <t>Содержание общего имущества жилого дома</t>
  </si>
  <si>
    <t>4</t>
  </si>
  <si>
    <t>5</t>
  </si>
  <si>
    <t>6</t>
  </si>
  <si>
    <t>7</t>
  </si>
  <si>
    <t>ВСЕГО:</t>
  </si>
  <si>
    <t>Стоимость всего, руб.</t>
  </si>
  <si>
    <t>Итого текущий ремонт:</t>
  </si>
  <si>
    <t>постоянно</t>
  </si>
  <si>
    <t>Текущий ремонт общего имущества жилого дома</t>
  </si>
  <si>
    <t>Номер документа</t>
  </si>
  <si>
    <t>Дата составления</t>
  </si>
  <si>
    <t>Отчетный период</t>
  </si>
  <si>
    <t>с</t>
  </si>
  <si>
    <t>по</t>
  </si>
  <si>
    <t>1.</t>
  </si>
  <si>
    <t>Стоимость работ за 1 раз, руб.</t>
  </si>
  <si>
    <t>Сдал:</t>
  </si>
  <si>
    <t>м.п.</t>
  </si>
  <si>
    <t xml:space="preserve">Объект - </t>
  </si>
  <si>
    <t xml:space="preserve">Заказчик - </t>
  </si>
  <si>
    <t xml:space="preserve">Подрядчик (Исполнитель) - </t>
  </si>
  <si>
    <t>Собственники помещений многоквартирного дома</t>
  </si>
  <si>
    <t>номер</t>
  </si>
  <si>
    <t>дата</t>
  </si>
  <si>
    <t>Договор управления</t>
  </si>
  <si>
    <t>АКТ</t>
  </si>
  <si>
    <t>О ПРИЕМКЕ ВЫПОЛНЕННЫХ РАБОТ</t>
  </si>
  <si>
    <t>Принял:</t>
  </si>
  <si>
    <t>номер акта по форме КС-2</t>
  </si>
  <si>
    <t>Стоимость работ по справке КС-3</t>
  </si>
  <si>
    <t>Стоимость работ по акту, руб.:</t>
  </si>
  <si>
    <t>дата акта по форме КС-2</t>
  </si>
  <si>
    <t>по заявке</t>
  </si>
  <si>
    <t>Председатель совета МКД</t>
  </si>
  <si>
    <t>МУП "УК ЖКХ", 652740, г.Калтан, пр-кт.Мира, д. 65а, тел. (38472) 3-02-60</t>
  </si>
  <si>
    <t>Уборка дворовой территории</t>
  </si>
  <si>
    <t xml:space="preserve">Вывоз КГО  </t>
  </si>
  <si>
    <t>Директор МУП "УК ЖКХ"</t>
  </si>
  <si>
    <t>М.А. Пивень</t>
  </si>
  <si>
    <t>МУП "УК ЖКХ"</t>
  </si>
  <si>
    <t>Муниципальное Унитарное Предприятие</t>
  </si>
  <si>
    <t xml:space="preserve">"Управляющая Компания Жилищно Коммунального </t>
  </si>
  <si>
    <t>Хозяйства"</t>
  </si>
  <si>
    <t>тел.(38472)3-02-60</t>
  </si>
  <si>
    <t>652740, Кемеровская обл., г.Калтан,</t>
  </si>
  <si>
    <t>проспект Мира 65а</t>
  </si>
  <si>
    <t>ИНН 4222014844; КПП 422201001</t>
  </si>
  <si>
    <t>б/н</t>
  </si>
  <si>
    <t>1.3</t>
  </si>
  <si>
    <t>Очистка кровли от снега</t>
  </si>
  <si>
    <t>по адресу: пр-кт Мира, 43б</t>
  </si>
  <si>
    <t>МКД №43б по пр-ту Мира,общ.пл.924,8м кв.</t>
  </si>
  <si>
    <t xml:space="preserve">Влажное подметание и мытьё лестничных площадок и маршей </t>
  </si>
  <si>
    <t xml:space="preserve">  Н.И.Балабанова</t>
  </si>
  <si>
    <t>3.1</t>
  </si>
  <si>
    <t>МКД №43б по пр-ту Мира,общ.пл.928,8м кв.</t>
  </si>
  <si>
    <t>Аварийно-диспетчерское обслуживание (1,8руб/м2*928,8м2)</t>
  </si>
  <si>
    <t>Услуга управления компании и начисления (2,3руб/м2*928,8м2)</t>
  </si>
  <si>
    <t>3.2</t>
  </si>
  <si>
    <t xml:space="preserve">Влажное подметание  лестничных площадок и маршей </t>
  </si>
  <si>
    <t>Окашивание территории</t>
  </si>
  <si>
    <t>1.4</t>
  </si>
  <si>
    <t>Очистка водоотводных лотков вручную</t>
  </si>
  <si>
    <t>2.1</t>
  </si>
  <si>
    <t xml:space="preserve">Влажное подметание лестничных площадок и маршей </t>
  </si>
  <si>
    <t>Содержание земельного участка</t>
  </si>
  <si>
    <t>Содержание общего имущества</t>
  </si>
  <si>
    <t>Дератизация и дезинсекция</t>
  </si>
  <si>
    <t>Содержание и ремонт конструктивных элементов</t>
  </si>
  <si>
    <t>Содержание и ремонт систем инженерно-технического обеспечения</t>
  </si>
  <si>
    <t>Содержание и ремонт систем дымоудаления</t>
  </si>
  <si>
    <t>Обеспечение устранения аварий</t>
  </si>
  <si>
    <t>Услуги по управлению</t>
  </si>
  <si>
    <t>Вывоз бытовых отходов</t>
  </si>
  <si>
    <t>Итого</t>
  </si>
  <si>
    <t>Тариф, руб</t>
  </si>
  <si>
    <t>Выполнено работ на сумму, руб</t>
  </si>
  <si>
    <t>Вывоз ТБО  (1,19 руб/м2*928,8м2)</t>
  </si>
  <si>
    <t xml:space="preserve">Очистка от грязи лотков </t>
  </si>
  <si>
    <t>Скалывание сосулек с крыши</t>
  </si>
  <si>
    <t>2.2</t>
  </si>
  <si>
    <t>2под-д, 2эт. Смена ламп</t>
  </si>
  <si>
    <t>1под,тамбур. Смена ламп</t>
  </si>
  <si>
    <t>Сбрасывание снега с козырька,</t>
  </si>
  <si>
    <t>Механизированная очистка дворовой территории от снега                                   0,25маш/час*1150 руб</t>
  </si>
  <si>
    <t>Устранение протечки на кровле (над.кв.21)</t>
  </si>
  <si>
    <t>Скалывание сосулек с крыши,сбивание наледи</t>
  </si>
  <si>
    <t>Устранение протечки на кровле (над.кв.11,12)</t>
  </si>
  <si>
    <t>Устранение протечки на кровле (над.кв.10)</t>
  </si>
  <si>
    <t>Устранение утечки на розливе ГВС (2под)</t>
  </si>
  <si>
    <t xml:space="preserve">Механизированная очистка дворовой территории </t>
  </si>
  <si>
    <t>Демонтаж светильника, смена патрона, лампы накаливания (2 под, 2эт)</t>
  </si>
  <si>
    <t>Механизированная очистка дворовой территории от снега                                   (1,08+1,66маш/час)*1150 руб</t>
  </si>
  <si>
    <t>Навеска замка на чердачный люк (1 подъезд)</t>
  </si>
  <si>
    <t>Обследование по ГВС  (кв. 10)</t>
  </si>
  <si>
    <t>2под-д 2эт; тамбур. Смена ламп (2шт)</t>
  </si>
  <si>
    <t>Обследование по ГВС  (кв. 12)</t>
  </si>
  <si>
    <t xml:space="preserve"> 1 подъезд тамбур Установка выключателя, распред.коробки</t>
  </si>
  <si>
    <t>Обследование по утечке 2 под</t>
  </si>
  <si>
    <t>Ремонт чердачного люка 2под</t>
  </si>
  <si>
    <t>Ликвидация воздушных пробок в стояке (кв,22)</t>
  </si>
  <si>
    <t>Изготовление и установка деревяного настила над трубами розлива отопления, утепление труб 2 подъезд</t>
  </si>
  <si>
    <t xml:space="preserve">Скалывание сосулек </t>
  </si>
  <si>
    <r>
      <t xml:space="preserve">Обследование по прогреву прибора отопления </t>
    </r>
    <r>
      <rPr>
        <sz val="8"/>
        <rFont val="Arial"/>
        <family val="2"/>
        <charset val="204"/>
      </rPr>
      <t>кв.17</t>
    </r>
  </si>
  <si>
    <t>Ремонт кровли (над кв 21,22,23,24), установка скамейки</t>
  </si>
  <si>
    <r>
      <t xml:space="preserve">Смена ламп (2шт) </t>
    </r>
    <r>
      <rPr>
        <sz val="8"/>
        <rFont val="Arial"/>
        <family val="2"/>
        <charset val="204"/>
      </rPr>
      <t>1,2 под</t>
    </r>
  </si>
  <si>
    <t>Устранение протечки в кровле над кв.12</t>
  </si>
  <si>
    <t>Ремонт уличного прибора освещения 2 под</t>
  </si>
  <si>
    <t>Ремонт водосточных труб, ремонт кровли</t>
  </si>
  <si>
    <t xml:space="preserve">Механизированная очистка дворовой территории от снега </t>
  </si>
  <si>
    <t>Механизированная очистка дворовой территории</t>
  </si>
  <si>
    <t>Сбрасывание снега с козырька</t>
  </si>
  <si>
    <t>Установка хомута на стояке отопления  кв.8</t>
  </si>
  <si>
    <t>2.3</t>
  </si>
  <si>
    <t>2.4</t>
  </si>
  <si>
    <t>2.5</t>
  </si>
  <si>
    <t>2.6</t>
  </si>
  <si>
    <t>2.7</t>
  </si>
  <si>
    <t>2.8</t>
  </si>
  <si>
    <t>Устранение   утечки 2 под</t>
  </si>
  <si>
    <t>Механизированная очистка дворовой территории от снега                                   0,25+1,08+1,66маш/час*1150 руб</t>
  </si>
  <si>
    <t>план</t>
  </si>
  <si>
    <t>графа №</t>
  </si>
  <si>
    <t>Аварийно-диспетчерское обслуживание (1,8руб/м2*930м2)</t>
  </si>
  <si>
    <t>Услуга управления компании и начисления (2,3руб/м2*930м2)</t>
  </si>
  <si>
    <t>Вывоз ТБО  (1,19 руб/м2*930м2)</t>
  </si>
  <si>
    <t>Аварийно-диспетчерское обслуживание (1,8руб/м2*929,4м2)</t>
  </si>
  <si>
    <t>Услуга управления компании и начисления (2,3руб/м2*929,4м2)</t>
  </si>
  <si>
    <t>Вывоз ТБО  (1,19 руб/м2*929,4м2)</t>
  </si>
  <si>
    <t>Аварийно-диспетчерское обслуживание (1,8руб/м2*927,8м2)</t>
  </si>
  <si>
    <t>Услуга управления компании и начисления (2,3руб/м2*927,8м2)</t>
  </si>
  <si>
    <t>Вывоз ТБО  (1,19 руб/м2*927,8м2)</t>
  </si>
  <si>
    <t>Аварийно-диспетчерское обслуживание (1,8руб/м2*929,3м2)</t>
  </si>
  <si>
    <t>Услуга управления компании и начисления (2,3руб/м2*929,3м2)</t>
  </si>
  <si>
    <t>Вывоз ТБО  (1,19 руб/м2*929,3м2)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</si>
</sst>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7.5"/>
      <name val="Arial"/>
      <family val="2"/>
      <charset val="204"/>
    </font>
    <font>
      <sz val="7.5"/>
      <name val="Arial Cyr"/>
      <charset val="204"/>
    </font>
    <font>
      <b/>
      <sz val="9"/>
      <name val="Arial"/>
      <family val="2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20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3" fontId="5" fillId="0" borderId="1" xfId="0" applyNumberFormat="1" applyFont="1" applyBorder="1" applyAlignment="1">
      <alignment wrapText="1"/>
    </xf>
    <xf numFmtId="4" fontId="5" fillId="0" borderId="5" xfId="0" applyNumberFormat="1" applyFont="1" applyBorder="1"/>
    <xf numFmtId="49" fontId="6" fillId="0" borderId="3" xfId="0" applyNumberFormat="1" applyFont="1" applyBorder="1" applyAlignment="1">
      <alignment horizontal="right"/>
    </xf>
    <xf numFmtId="0" fontId="6" fillId="0" borderId="1" xfId="0" applyFont="1" applyBorder="1"/>
    <xf numFmtId="4" fontId="6" fillId="0" borderId="5" xfId="0" applyNumberFormat="1" applyFont="1" applyBorder="1"/>
    <xf numFmtId="0" fontId="5" fillId="0" borderId="1" xfId="0" applyFont="1" applyBorder="1"/>
    <xf numFmtId="0" fontId="7" fillId="0" borderId="0" xfId="0" applyFont="1"/>
    <xf numFmtId="0" fontId="5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8" fillId="0" borderId="0" xfId="0" applyFont="1" applyAlignment="1">
      <alignment horizontal="right" vertical="top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6" xfId="0" applyFont="1" applyBorder="1" applyAlignment="1">
      <alignment wrapText="1"/>
    </xf>
    <xf numFmtId="49" fontId="6" fillId="0" borderId="7" xfId="0" applyNumberFormat="1" applyFont="1" applyBorder="1" applyAlignment="1">
      <alignment horizontal="right"/>
    </xf>
    <xf numFmtId="4" fontId="6" fillId="0" borderId="10" xfId="0" applyNumberFormat="1" applyFont="1" applyBorder="1"/>
    <xf numFmtId="49" fontId="5" fillId="0" borderId="11" xfId="0" applyNumberFormat="1" applyFont="1" applyBorder="1" applyAlignment="1">
      <alignment horizontal="right"/>
    </xf>
    <xf numFmtId="0" fontId="0" fillId="0" borderId="8" xfId="0" applyBorder="1" applyAlignment="1"/>
    <xf numFmtId="4" fontId="6" fillId="0" borderId="8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/>
    <xf numFmtId="49" fontId="5" fillId="0" borderId="3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" fontId="5" fillId="0" borderId="5" xfId="0" applyNumberFormat="1" applyFont="1" applyFill="1" applyBorder="1"/>
    <xf numFmtId="4" fontId="5" fillId="0" borderId="5" xfId="0" applyNumberFormat="1" applyFont="1" applyFill="1" applyBorder="1" applyAlignment="1">
      <alignment wrapText="1"/>
    </xf>
    <xf numFmtId="0" fontId="10" fillId="0" borderId="22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right" wrapText="1"/>
    </xf>
    <xf numFmtId="0" fontId="5" fillId="0" borderId="26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wrapText="1"/>
    </xf>
    <xf numFmtId="4" fontId="5" fillId="2" borderId="5" xfId="0" applyNumberFormat="1" applyFont="1" applyFill="1" applyBorder="1"/>
    <xf numFmtId="4" fontId="0" fillId="2" borderId="0" xfId="0" applyNumberFormat="1" applyFill="1"/>
    <xf numFmtId="4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18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18" fillId="0" borderId="25" xfId="0" applyFont="1" applyBorder="1" applyAlignment="1">
      <alignment horizontal="center" wrapText="1"/>
    </xf>
    <xf numFmtId="14" fontId="18" fillId="0" borderId="25" xfId="0" applyNumberFormat="1" applyFont="1" applyBorder="1" applyAlignment="1">
      <alignment horizontal="center"/>
    </xf>
    <xf numFmtId="0" fontId="18" fillId="0" borderId="25" xfId="0" applyFont="1" applyBorder="1" applyAlignment="1">
      <alignment horizontal="right" wrapText="1"/>
    </xf>
    <xf numFmtId="0" fontId="18" fillId="0" borderId="26" xfId="0" applyFont="1" applyBorder="1" applyAlignment="1">
      <alignment horizontal="right" wrapText="1"/>
    </xf>
    <xf numFmtId="14" fontId="18" fillId="0" borderId="25" xfId="0" applyNumberFormat="1" applyFont="1" applyBorder="1" applyAlignment="1">
      <alignment horizontal="center" vertical="center" wrapText="1"/>
    </xf>
    <xf numFmtId="4" fontId="0" fillId="0" borderId="0" xfId="0" applyNumberFormat="1" applyFill="1"/>
    <xf numFmtId="0" fontId="20" fillId="0" borderId="1" xfId="1" applyFont="1" applyBorder="1"/>
    <xf numFmtId="0" fontId="20" fillId="0" borderId="1" xfId="1" applyFont="1" applyBorder="1" applyAlignment="1">
      <alignment horizontal="center" vertical="center" wrapText="1"/>
    </xf>
    <xf numFmtId="0" fontId="19" fillId="0" borderId="0" xfId="1" applyAlignment="1">
      <alignment horizontal="center" vertical="center" wrapText="1"/>
    </xf>
    <xf numFmtId="0" fontId="19" fillId="0" borderId="0" xfId="1"/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4" fontId="21" fillId="0" borderId="1" xfId="1" applyNumberFormat="1" applyFont="1" applyBorder="1" applyAlignment="1">
      <alignment horizontal="center"/>
    </xf>
    <xf numFmtId="4" fontId="20" fillId="0" borderId="1" xfId="1" applyNumberFormat="1" applyFont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19" fillId="0" borderId="0" xfId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wrapText="1"/>
    </xf>
    <xf numFmtId="0" fontId="18" fillId="0" borderId="24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4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5" fillId="0" borderId="16" xfId="0" applyFont="1" applyBorder="1" applyAlignment="1"/>
    <xf numFmtId="0" fontId="0" fillId="0" borderId="17" xfId="0" applyBorder="1" applyAlignment="1"/>
    <xf numFmtId="0" fontId="5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5" fillId="0" borderId="20" xfId="0" applyFont="1" applyBorder="1" applyAlignment="1"/>
    <xf numFmtId="0" fontId="0" fillId="0" borderId="9" xfId="0" applyBorder="1" applyAlignment="1"/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18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8" fillId="0" borderId="19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22" workbookViewId="0">
      <selection activeCell="K43" sqref="K4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66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105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105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1</v>
      </c>
      <c r="E13" s="10">
        <v>42766</v>
      </c>
      <c r="F13" s="10">
        <v>42736</v>
      </c>
      <c r="G13" s="10">
        <v>42766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G43+G49</f>
        <v>10882.952000000001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107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107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108" t="s">
        <v>2</v>
      </c>
      <c r="F22" s="108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20</v>
      </c>
      <c r="F24" s="49">
        <f>G24/E24</f>
        <v>140.99700000000001</v>
      </c>
      <c r="G24" s="67">
        <v>2819.94</v>
      </c>
      <c r="H24" s="64"/>
      <c r="I24" s="63"/>
      <c r="J24" s="63"/>
    </row>
    <row r="25" spans="1:12" x14ac:dyDescent="0.2">
      <c r="A25" s="14" t="s">
        <v>7</v>
      </c>
      <c r="B25" s="153" t="s">
        <v>67</v>
      </c>
      <c r="C25" s="153"/>
      <c r="D25" s="154"/>
      <c r="E25" s="16">
        <v>12</v>
      </c>
      <c r="F25" s="49">
        <f>G25/E25</f>
        <v>130.96083333333334</v>
      </c>
      <c r="G25" s="67">
        <v>1571.53</v>
      </c>
      <c r="H25" s="64"/>
      <c r="I25" s="63"/>
    </row>
    <row r="26" spans="1:12" s="3" customFormat="1" x14ac:dyDescent="0.2">
      <c r="A26" s="18"/>
      <c r="B26" s="151" t="s">
        <v>5</v>
      </c>
      <c r="C26" s="151"/>
      <c r="D26" s="152"/>
      <c r="E26" s="19"/>
      <c r="F26" s="46"/>
      <c r="G26" s="20">
        <f>SUM(G24:G25)</f>
        <v>4391.47</v>
      </c>
      <c r="I26" s="4"/>
      <c r="J26" s="4"/>
      <c r="K26" s="4"/>
      <c r="L26" s="4"/>
    </row>
    <row r="27" spans="1:12" ht="12.75" customHeight="1" x14ac:dyDescent="0.2">
      <c r="A27" s="14"/>
      <c r="B27" s="153"/>
      <c r="C27" s="153"/>
      <c r="D27" s="154"/>
      <c r="E27" s="21"/>
      <c r="F27" s="44"/>
      <c r="G27" s="17"/>
    </row>
    <row r="28" spans="1:12" x14ac:dyDescent="0.2">
      <c r="A28" s="14" t="s">
        <v>8</v>
      </c>
      <c r="B28" s="153" t="s">
        <v>9</v>
      </c>
      <c r="C28" s="153"/>
      <c r="D28" s="154"/>
      <c r="E28" s="21"/>
      <c r="F28" s="44"/>
      <c r="G28" s="17"/>
    </row>
    <row r="29" spans="1:12" x14ac:dyDescent="0.2">
      <c r="A29" s="14" t="s">
        <v>78</v>
      </c>
      <c r="B29" s="155" t="s">
        <v>94</v>
      </c>
      <c r="C29" s="156"/>
      <c r="D29" s="157"/>
      <c r="E29" s="21">
        <v>2</v>
      </c>
      <c r="F29" s="49">
        <f>G29/E29</f>
        <v>573.40499999999997</v>
      </c>
      <c r="G29" s="17">
        <v>1146.81</v>
      </c>
    </row>
    <row r="30" spans="1:12" x14ac:dyDescent="0.2">
      <c r="A30" s="14" t="s">
        <v>95</v>
      </c>
      <c r="B30" s="155" t="s">
        <v>98</v>
      </c>
      <c r="C30" s="156"/>
      <c r="D30" s="157"/>
      <c r="E30" s="21">
        <v>2</v>
      </c>
      <c r="F30" s="49">
        <f>G30/E30</f>
        <v>44.11</v>
      </c>
      <c r="G30" s="17">
        <v>88.22</v>
      </c>
      <c r="I30" s="63">
        <f>G26+G31</f>
        <v>5626.5</v>
      </c>
    </row>
    <row r="31" spans="1:12" s="3" customFormat="1" x14ac:dyDescent="0.2">
      <c r="A31" s="18"/>
      <c r="B31" s="151" t="s">
        <v>10</v>
      </c>
      <c r="C31" s="151"/>
      <c r="D31" s="152"/>
      <c r="E31" s="19"/>
      <c r="F31" s="46"/>
      <c r="G31" s="20">
        <f>SUM(G29:G30)</f>
        <v>1235.03</v>
      </c>
      <c r="I31" s="4"/>
      <c r="J31" s="4"/>
      <c r="K31" s="4"/>
      <c r="L31" s="4"/>
    </row>
    <row r="32" spans="1:12" ht="9" customHeight="1" x14ac:dyDescent="0.2">
      <c r="A32" s="14"/>
      <c r="B32" s="153"/>
      <c r="C32" s="153"/>
      <c r="D32" s="154"/>
      <c r="E32" s="21"/>
      <c r="F32" s="44"/>
      <c r="G32" s="17"/>
    </row>
    <row r="33" spans="1:12" x14ac:dyDescent="0.2">
      <c r="A33" s="14" t="s">
        <v>11</v>
      </c>
      <c r="B33" s="153" t="s">
        <v>12</v>
      </c>
      <c r="C33" s="153"/>
      <c r="D33" s="154"/>
      <c r="E33" s="21"/>
      <c r="F33" s="44"/>
      <c r="G33" s="17"/>
    </row>
    <row r="34" spans="1:12" x14ac:dyDescent="0.2">
      <c r="A34" s="14" t="s">
        <v>69</v>
      </c>
      <c r="B34" s="155" t="s">
        <v>96</v>
      </c>
      <c r="C34" s="156"/>
      <c r="D34" s="157"/>
      <c r="E34" s="21">
        <v>1</v>
      </c>
      <c r="F34" s="49">
        <v>55.6</v>
      </c>
      <c r="G34" s="17">
        <f>E34*F34</f>
        <v>55.6</v>
      </c>
    </row>
    <row r="35" spans="1:12" s="3" customFormat="1" x14ac:dyDescent="0.2">
      <c r="A35" s="18"/>
      <c r="B35" s="151" t="s">
        <v>13</v>
      </c>
      <c r="C35" s="151"/>
      <c r="D35" s="152"/>
      <c r="E35" s="19"/>
      <c r="F35" s="46"/>
      <c r="G35" s="20">
        <f>G34</f>
        <v>55.6</v>
      </c>
      <c r="I35" s="4"/>
      <c r="J35" s="4"/>
      <c r="K35" s="4"/>
      <c r="L35" s="4"/>
    </row>
    <row r="36" spans="1:12" x14ac:dyDescent="0.2">
      <c r="A36" s="14"/>
      <c r="B36" s="155"/>
      <c r="C36" s="156"/>
      <c r="D36" s="157"/>
      <c r="E36" s="21"/>
      <c r="F36" s="49"/>
      <c r="G36" s="17"/>
    </row>
    <row r="37" spans="1:12" s="45" customFormat="1" x14ac:dyDescent="0.2">
      <c r="A37" s="43" t="s">
        <v>15</v>
      </c>
      <c r="B37" s="141" t="s">
        <v>71</v>
      </c>
      <c r="C37" s="141"/>
      <c r="D37" s="142"/>
      <c r="E37" s="65" t="s">
        <v>22</v>
      </c>
      <c r="F37" s="44"/>
      <c r="G37" s="68">
        <f>1.8*928.8</f>
        <v>1671.84</v>
      </c>
      <c r="I37" s="4"/>
      <c r="J37" s="4"/>
      <c r="K37" s="4"/>
      <c r="L37" s="61"/>
    </row>
    <row r="38" spans="1:12" s="45" customFormat="1" x14ac:dyDescent="0.2">
      <c r="A38" s="43"/>
      <c r="B38" s="158" t="s">
        <v>100</v>
      </c>
      <c r="C38" s="159"/>
      <c r="D38" s="160"/>
      <c r="E38" s="65"/>
      <c r="F38" s="44"/>
      <c r="G38" s="68"/>
      <c r="I38" s="4"/>
      <c r="J38" s="4"/>
      <c r="K38" s="4"/>
      <c r="L38" s="61"/>
    </row>
    <row r="39" spans="1:12" s="45" customFormat="1" x14ac:dyDescent="0.2">
      <c r="A39" s="43" t="s">
        <v>16</v>
      </c>
      <c r="B39" s="141" t="s">
        <v>72</v>
      </c>
      <c r="C39" s="141"/>
      <c r="D39" s="142"/>
      <c r="E39" s="65" t="s">
        <v>22</v>
      </c>
      <c r="F39" s="44"/>
      <c r="G39" s="68">
        <f>2.3*928.8</f>
        <v>2136.2399999999998</v>
      </c>
      <c r="I39" s="4"/>
      <c r="J39" s="4"/>
      <c r="K39" s="4"/>
      <c r="L39" s="61"/>
    </row>
    <row r="40" spans="1:12" s="45" customFormat="1" ht="15" customHeight="1" x14ac:dyDescent="0.2">
      <c r="A40" s="43" t="s">
        <v>17</v>
      </c>
      <c r="B40" s="141" t="s">
        <v>92</v>
      </c>
      <c r="C40" s="141"/>
      <c r="D40" s="142"/>
      <c r="E40" s="65" t="s">
        <v>22</v>
      </c>
      <c r="F40" s="44"/>
      <c r="G40" s="68">
        <f>1.19*928.8</f>
        <v>1105.2719999999999</v>
      </c>
      <c r="I40" s="4"/>
      <c r="J40" s="4"/>
      <c r="K40" s="4"/>
      <c r="L40" s="61"/>
    </row>
    <row r="41" spans="1:12" s="45" customFormat="1" ht="12.75" hidden="1" customHeight="1" x14ac:dyDescent="0.2">
      <c r="A41" s="43" t="s">
        <v>18</v>
      </c>
      <c r="B41" s="141" t="s">
        <v>51</v>
      </c>
      <c r="C41" s="141"/>
      <c r="D41" s="142"/>
      <c r="E41" s="65" t="s">
        <v>47</v>
      </c>
      <c r="F41" s="44"/>
      <c r="G41" s="68">
        <v>0</v>
      </c>
      <c r="I41" s="61"/>
      <c r="J41" s="61"/>
      <c r="K41" s="61"/>
      <c r="L41" s="61"/>
    </row>
    <row r="42" spans="1:12" s="45" customFormat="1" ht="23.25" customHeight="1" x14ac:dyDescent="0.2">
      <c r="A42" s="43" t="s">
        <v>18</v>
      </c>
      <c r="B42" s="140" t="s">
        <v>99</v>
      </c>
      <c r="C42" s="141"/>
      <c r="D42" s="142"/>
      <c r="E42" s="65" t="s">
        <v>47</v>
      </c>
      <c r="F42" s="44"/>
      <c r="G42" s="68">
        <f>0.25*1150</f>
        <v>287.5</v>
      </c>
      <c r="I42" s="4"/>
      <c r="J42" s="4"/>
      <c r="K42" s="4"/>
      <c r="L42" s="61"/>
    </row>
    <row r="43" spans="1:12" s="3" customFormat="1" ht="13.5" thickBot="1" x14ac:dyDescent="0.25">
      <c r="A43" s="35"/>
      <c r="B43" s="143" t="s">
        <v>19</v>
      </c>
      <c r="C43" s="143"/>
      <c r="D43" s="144"/>
      <c r="E43" s="25"/>
      <c r="F43" s="25"/>
      <c r="G43" s="36">
        <f>G26+G31+G35+G37+G39+G40+G41+G42</f>
        <v>10882.952000000001</v>
      </c>
      <c r="H43" s="42"/>
      <c r="I43" s="61"/>
      <c r="J43" s="61"/>
      <c r="K43" s="61"/>
      <c r="L43" s="4"/>
    </row>
    <row r="44" spans="1:12" ht="7.5" customHeight="1" x14ac:dyDescent="0.2">
      <c r="A44" s="7"/>
      <c r="B44" s="7"/>
      <c r="C44" s="7"/>
      <c r="D44" s="7"/>
      <c r="E44" s="7"/>
      <c r="F44" s="7"/>
      <c r="G44" s="7"/>
      <c r="I44" s="61"/>
      <c r="J44" s="61"/>
      <c r="K44" s="61"/>
    </row>
    <row r="45" spans="1:12" x14ac:dyDescent="0.2">
      <c r="A45" s="22" t="s">
        <v>23</v>
      </c>
      <c r="B45" s="22"/>
      <c r="C45" s="22"/>
      <c r="D45" s="7"/>
      <c r="E45" s="7"/>
      <c r="F45" s="7"/>
      <c r="G45" s="7"/>
      <c r="I45" s="60"/>
      <c r="J45" s="61"/>
      <c r="K45" s="61"/>
    </row>
    <row r="46" spans="1:12" ht="7.5" customHeight="1" thickBot="1" x14ac:dyDescent="0.25">
      <c r="A46" s="7"/>
      <c r="B46" s="7"/>
      <c r="C46" s="7"/>
      <c r="D46" s="7"/>
      <c r="E46" s="7"/>
      <c r="F46" s="7"/>
      <c r="G46" s="7"/>
    </row>
    <row r="47" spans="1:12" s="40" customFormat="1" ht="32.25" customHeight="1" thickBot="1" x14ac:dyDescent="0.25">
      <c r="A47" s="55" t="s">
        <v>0</v>
      </c>
      <c r="B47" s="145" t="s">
        <v>1</v>
      </c>
      <c r="C47" s="146"/>
      <c r="D47" s="109" t="s">
        <v>43</v>
      </c>
      <c r="E47" s="109" t="s">
        <v>46</v>
      </c>
      <c r="F47" s="109" t="s">
        <v>44</v>
      </c>
      <c r="G47" s="57" t="s">
        <v>20</v>
      </c>
      <c r="I47" s="62"/>
      <c r="J47" s="62"/>
      <c r="K47" s="62"/>
      <c r="L47" s="62"/>
    </row>
    <row r="48" spans="1:12" s="40" customFormat="1" ht="14.25" customHeight="1" thickBot="1" x14ac:dyDescent="0.25">
      <c r="A48" s="69"/>
      <c r="B48" s="147"/>
      <c r="C48" s="148"/>
      <c r="D48" s="70"/>
      <c r="E48" s="71"/>
      <c r="F48" s="72"/>
      <c r="G48" s="73"/>
      <c r="I48" s="62"/>
      <c r="J48" s="62"/>
      <c r="K48" s="62"/>
      <c r="L48" s="62"/>
    </row>
    <row r="49" spans="1:13" s="3" customFormat="1" ht="13.5" customHeight="1" thickBot="1" x14ac:dyDescent="0.25">
      <c r="A49" s="24"/>
      <c r="B49" s="149" t="s">
        <v>21</v>
      </c>
      <c r="C49" s="150"/>
      <c r="D49" s="38"/>
      <c r="E49" s="25"/>
      <c r="F49" s="39">
        <f>F48</f>
        <v>0</v>
      </c>
      <c r="G49" s="36">
        <f>G48</f>
        <v>0</v>
      </c>
      <c r="H49" s="42"/>
      <c r="I49" s="4"/>
      <c r="J49" s="4"/>
      <c r="K49" s="4"/>
      <c r="L49" s="4"/>
    </row>
    <row r="50" spans="1:13" x14ac:dyDescent="0.2">
      <c r="A50" s="7"/>
      <c r="B50" s="7"/>
      <c r="C50" s="7"/>
      <c r="D50" s="7"/>
      <c r="E50" s="7"/>
      <c r="F50" s="7"/>
      <c r="G50" s="7"/>
      <c r="H50" s="4"/>
    </row>
    <row r="51" spans="1:13" x14ac:dyDescent="0.2">
      <c r="A51" s="7"/>
      <c r="B51" s="7"/>
      <c r="C51" s="7"/>
      <c r="D51" s="7"/>
      <c r="E51" s="7"/>
      <c r="F51" s="7"/>
      <c r="G51" s="7"/>
      <c r="H51" s="4"/>
    </row>
    <row r="52" spans="1:13" x14ac:dyDescent="0.2">
      <c r="A52" s="7"/>
      <c r="B52" s="7"/>
      <c r="C52" s="7"/>
      <c r="D52" s="7"/>
      <c r="E52" s="7"/>
      <c r="F52" s="7"/>
      <c r="G52" s="7"/>
      <c r="H52" s="4"/>
    </row>
    <row r="53" spans="1:13" s="4" customFormat="1" x14ac:dyDescent="0.2">
      <c r="A53" s="11" t="s">
        <v>31</v>
      </c>
      <c r="B53" s="11"/>
      <c r="C53" s="7" t="s">
        <v>52</v>
      </c>
      <c r="D53" s="26"/>
      <c r="E53" s="26"/>
      <c r="F53" s="7"/>
      <c r="G53" s="7" t="s">
        <v>53</v>
      </c>
      <c r="M53"/>
    </row>
    <row r="54" spans="1:13" s="4" customFormat="1" x14ac:dyDescent="0.2">
      <c r="A54" s="11"/>
      <c r="B54" s="11"/>
      <c r="C54" s="7"/>
      <c r="D54" s="27"/>
      <c r="E54" s="27"/>
      <c r="F54" s="7"/>
      <c r="G54" s="7"/>
      <c r="M54"/>
    </row>
    <row r="55" spans="1:13" s="4" customFormat="1" x14ac:dyDescent="0.2">
      <c r="A55" s="7"/>
      <c r="B55" s="7"/>
      <c r="C55" s="7" t="s">
        <v>32</v>
      </c>
      <c r="D55" s="7"/>
      <c r="E55" s="27"/>
      <c r="F55" s="27"/>
      <c r="G55" s="7"/>
      <c r="H55"/>
      <c r="M55"/>
    </row>
    <row r="56" spans="1:13" s="4" customFormat="1" ht="13.5" customHeight="1" x14ac:dyDescent="0.2">
      <c r="A56" s="7"/>
      <c r="B56" s="7"/>
      <c r="C56" s="7"/>
      <c r="D56" s="7"/>
      <c r="E56" s="7"/>
      <c r="F56" s="7"/>
      <c r="G56" s="7"/>
      <c r="H56"/>
    </row>
    <row r="57" spans="1:13" s="4" customFormat="1" x14ac:dyDescent="0.2">
      <c r="A57" s="11" t="s">
        <v>42</v>
      </c>
      <c r="B57" s="7"/>
      <c r="C57" s="7" t="s">
        <v>48</v>
      </c>
      <c r="D57" s="26"/>
      <c r="E57" s="26"/>
      <c r="F57" s="27"/>
      <c r="G57" s="47" t="s">
        <v>68</v>
      </c>
      <c r="H57" s="106"/>
    </row>
    <row r="58" spans="1:13" s="4" customFormat="1" ht="11.25" x14ac:dyDescent="0.2">
      <c r="H58" s="51"/>
    </row>
    <row r="59" spans="1:13" s="4" customFormat="1" ht="11.25" x14ac:dyDescent="0.2"/>
    <row r="60" spans="1:13" s="4" customFormat="1" ht="11.25" x14ac:dyDescent="0.2"/>
  </sheetData>
  <mergeCells count="46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41:D41"/>
    <mergeCell ref="B26:D26"/>
    <mergeCell ref="B27:D27"/>
    <mergeCell ref="B28:D28"/>
    <mergeCell ref="B31:D31"/>
    <mergeCell ref="B32:D32"/>
    <mergeCell ref="B33:D33"/>
    <mergeCell ref="B29:D29"/>
    <mergeCell ref="B35:D35"/>
    <mergeCell ref="B34:D34"/>
    <mergeCell ref="B36:D36"/>
    <mergeCell ref="B37:D37"/>
    <mergeCell ref="B39:D39"/>
    <mergeCell ref="B40:D40"/>
    <mergeCell ref="B30:D30"/>
    <mergeCell ref="B38:D38"/>
    <mergeCell ref="B42:D42"/>
    <mergeCell ref="B43:D43"/>
    <mergeCell ref="B47:C47"/>
    <mergeCell ref="B48:C48"/>
    <mergeCell ref="B49:C49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59"/>
  <sheetViews>
    <sheetView topLeftCell="A19" workbookViewId="0">
      <selection activeCell="J36" sqref="J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70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89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89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10</v>
      </c>
      <c r="E13" s="10">
        <v>43039</v>
      </c>
      <c r="F13" s="10">
        <v>43009</v>
      </c>
      <c r="G13" s="10">
        <v>43039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G42+G48</f>
        <v>18476.831999999999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91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91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92" t="s">
        <v>2</v>
      </c>
      <c r="F22" s="92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18</v>
      </c>
      <c r="F24" s="49">
        <f>G24/E24</f>
        <v>49.637777777777778</v>
      </c>
      <c r="G24" s="67">
        <v>893.48</v>
      </c>
      <c r="H24" s="64"/>
      <c r="I24" s="63"/>
      <c r="J24" s="63"/>
    </row>
    <row r="25" spans="1:12" x14ac:dyDescent="0.2">
      <c r="A25" s="14" t="s">
        <v>7</v>
      </c>
      <c r="B25" s="153" t="s">
        <v>67</v>
      </c>
      <c r="C25" s="153"/>
      <c r="D25" s="154"/>
      <c r="E25" s="16">
        <v>13</v>
      </c>
      <c r="F25" s="49">
        <f>G25/E25</f>
        <v>129.83076923076922</v>
      </c>
      <c r="G25" s="67">
        <v>1687.8</v>
      </c>
      <c r="H25" s="64"/>
      <c r="I25" s="63"/>
    </row>
    <row r="26" spans="1:12" s="117" customFormat="1" x14ac:dyDescent="0.2">
      <c r="A26" s="111" t="s">
        <v>63</v>
      </c>
      <c r="B26" s="188" t="s">
        <v>93</v>
      </c>
      <c r="C26" s="189"/>
      <c r="D26" s="190"/>
      <c r="E26" s="112">
        <v>2</v>
      </c>
      <c r="F26" s="110">
        <f>G26/E26</f>
        <v>149.755</v>
      </c>
      <c r="G26" s="113">
        <v>299.51</v>
      </c>
      <c r="H26" s="114"/>
      <c r="I26" s="115"/>
      <c r="J26" s="116"/>
      <c r="K26" s="116"/>
      <c r="L26" s="116"/>
    </row>
    <row r="27" spans="1:12" x14ac:dyDescent="0.2">
      <c r="A27" s="14" t="s">
        <v>63</v>
      </c>
      <c r="B27" s="153" t="s">
        <v>75</v>
      </c>
      <c r="C27" s="153"/>
      <c r="D27" s="154"/>
      <c r="E27" s="16">
        <v>1</v>
      </c>
      <c r="F27" s="49">
        <f>G27/E27</f>
        <v>1057.98</v>
      </c>
      <c r="G27" s="67">
        <v>1057.98</v>
      </c>
      <c r="H27" s="64"/>
      <c r="I27" s="63"/>
    </row>
    <row r="28" spans="1:12" s="3" customFormat="1" x14ac:dyDescent="0.2">
      <c r="A28" s="18"/>
      <c r="B28" s="151" t="s">
        <v>5</v>
      </c>
      <c r="C28" s="151"/>
      <c r="D28" s="152"/>
      <c r="E28" s="19"/>
      <c r="F28" s="46"/>
      <c r="G28" s="20">
        <f>SUM(G24:G27)</f>
        <v>3938.77</v>
      </c>
      <c r="I28" s="4"/>
      <c r="J28" s="4"/>
      <c r="K28" s="4"/>
      <c r="L28" s="4"/>
    </row>
    <row r="29" spans="1:12" ht="12.75" customHeight="1" x14ac:dyDescent="0.2">
      <c r="A29" s="14"/>
      <c r="B29" s="153"/>
      <c r="C29" s="153"/>
      <c r="D29" s="154"/>
      <c r="E29" s="21"/>
      <c r="F29" s="44"/>
      <c r="G29" s="17"/>
    </row>
    <row r="30" spans="1:12" x14ac:dyDescent="0.2">
      <c r="A30" s="14" t="s">
        <v>8</v>
      </c>
      <c r="B30" s="153" t="s">
        <v>9</v>
      </c>
      <c r="C30" s="153"/>
      <c r="D30" s="154"/>
      <c r="E30" s="21"/>
      <c r="F30" s="44"/>
      <c r="G30" s="17"/>
    </row>
    <row r="31" spans="1:12" s="3" customFormat="1" x14ac:dyDescent="0.2">
      <c r="A31" s="18"/>
      <c r="B31" s="151" t="s">
        <v>10</v>
      </c>
      <c r="C31" s="151"/>
      <c r="D31" s="152"/>
      <c r="E31" s="19"/>
      <c r="F31" s="46"/>
      <c r="G31" s="20">
        <v>0</v>
      </c>
      <c r="I31" s="4"/>
      <c r="J31" s="4"/>
      <c r="K31" s="4"/>
      <c r="L31" s="4"/>
    </row>
    <row r="32" spans="1:12" ht="9" customHeight="1" x14ac:dyDescent="0.2">
      <c r="A32" s="14"/>
      <c r="B32" s="153"/>
      <c r="C32" s="153"/>
      <c r="D32" s="154"/>
      <c r="E32" s="21"/>
      <c r="F32" s="44"/>
      <c r="G32" s="17"/>
    </row>
    <row r="33" spans="1:12" x14ac:dyDescent="0.2">
      <c r="A33" s="14" t="s">
        <v>11</v>
      </c>
      <c r="B33" s="153" t="s">
        <v>12</v>
      </c>
      <c r="C33" s="153"/>
      <c r="D33" s="154"/>
      <c r="E33" s="21"/>
      <c r="F33" s="44"/>
      <c r="G33" s="17"/>
    </row>
    <row r="34" spans="1:12" s="3" customFormat="1" ht="12.75" customHeight="1" x14ac:dyDescent="0.2">
      <c r="A34" s="18"/>
      <c r="B34" s="191" t="s">
        <v>13</v>
      </c>
      <c r="C34" s="192"/>
      <c r="D34" s="193"/>
      <c r="E34" s="19"/>
      <c r="F34" s="46"/>
      <c r="G34" s="20">
        <v>0</v>
      </c>
      <c r="I34" s="4"/>
      <c r="J34" s="4"/>
      <c r="K34" s="4"/>
      <c r="L34" s="4"/>
    </row>
    <row r="35" spans="1:12" ht="11.25" customHeight="1" x14ac:dyDescent="0.2">
      <c r="A35" s="14"/>
      <c r="B35" s="153"/>
      <c r="C35" s="153"/>
      <c r="D35" s="154"/>
      <c r="E35" s="21"/>
      <c r="F35" s="44"/>
      <c r="G35" s="17"/>
    </row>
    <row r="36" spans="1:12" s="45" customFormat="1" x14ac:dyDescent="0.2">
      <c r="A36" s="43" t="s">
        <v>15</v>
      </c>
      <c r="B36" s="141" t="s">
        <v>144</v>
      </c>
      <c r="C36" s="141"/>
      <c r="D36" s="142"/>
      <c r="E36" s="65" t="s">
        <v>22</v>
      </c>
      <c r="F36" s="44"/>
      <c r="G36" s="68">
        <f>1.8*927.8</f>
        <v>1670.04</v>
      </c>
      <c r="I36" s="4"/>
      <c r="J36" s="4"/>
      <c r="K36" s="4"/>
      <c r="L36" s="61"/>
    </row>
    <row r="37" spans="1:12" s="45" customFormat="1" x14ac:dyDescent="0.2">
      <c r="A37" s="43"/>
      <c r="B37" s="185" t="s">
        <v>118</v>
      </c>
      <c r="C37" s="194"/>
      <c r="D37" s="195"/>
      <c r="E37" s="65"/>
      <c r="F37" s="44"/>
      <c r="G37" s="68"/>
      <c r="I37" s="4"/>
      <c r="J37" s="4"/>
      <c r="K37" s="4"/>
      <c r="L37" s="61"/>
    </row>
    <row r="38" spans="1:12" s="45" customFormat="1" x14ac:dyDescent="0.2">
      <c r="A38" s="43" t="s">
        <v>16</v>
      </c>
      <c r="B38" s="141" t="s">
        <v>145</v>
      </c>
      <c r="C38" s="141"/>
      <c r="D38" s="142"/>
      <c r="E38" s="65" t="s">
        <v>22</v>
      </c>
      <c r="F38" s="44"/>
      <c r="G38" s="68">
        <f>2.3*927.8</f>
        <v>2133.9399999999996</v>
      </c>
      <c r="I38" s="4"/>
      <c r="J38" s="4"/>
      <c r="K38" s="4"/>
      <c r="L38" s="61"/>
    </row>
    <row r="39" spans="1:12" s="45" customFormat="1" ht="15" customHeight="1" x14ac:dyDescent="0.2">
      <c r="A39" s="43" t="s">
        <v>17</v>
      </c>
      <c r="B39" s="141" t="s">
        <v>146</v>
      </c>
      <c r="C39" s="141"/>
      <c r="D39" s="142"/>
      <c r="E39" s="65" t="s">
        <v>22</v>
      </c>
      <c r="F39" s="44"/>
      <c r="G39" s="68">
        <f>1.19*927.8</f>
        <v>1104.0819999999999</v>
      </c>
      <c r="I39" s="4"/>
      <c r="J39" s="4"/>
      <c r="K39" s="4"/>
      <c r="L39" s="61"/>
    </row>
    <row r="40" spans="1:12" s="45" customFormat="1" ht="12.75" hidden="1" customHeight="1" x14ac:dyDescent="0.2">
      <c r="A40" s="43" t="s">
        <v>18</v>
      </c>
      <c r="B40" s="141" t="s">
        <v>51</v>
      </c>
      <c r="C40" s="141"/>
      <c r="D40" s="142"/>
      <c r="E40" s="65" t="s">
        <v>47</v>
      </c>
      <c r="F40" s="44"/>
      <c r="G40" s="68">
        <v>0</v>
      </c>
      <c r="I40" s="61"/>
      <c r="J40" s="61"/>
      <c r="K40" s="61"/>
      <c r="L40" s="61"/>
    </row>
    <row r="41" spans="1:12" s="45" customFormat="1" ht="12.75" customHeight="1" x14ac:dyDescent="0.2">
      <c r="A41" s="43" t="s">
        <v>18</v>
      </c>
      <c r="B41" s="140" t="s">
        <v>105</v>
      </c>
      <c r="C41" s="141"/>
      <c r="D41" s="142"/>
      <c r="E41" s="65" t="s">
        <v>47</v>
      </c>
      <c r="F41" s="44"/>
      <c r="G41" s="68"/>
      <c r="I41" s="4"/>
      <c r="J41" s="4"/>
      <c r="K41" s="4"/>
      <c r="L41" s="61"/>
    </row>
    <row r="42" spans="1:12" s="3" customFormat="1" ht="13.5" thickBot="1" x14ac:dyDescent="0.25">
      <c r="A42" s="35"/>
      <c r="B42" s="143" t="s">
        <v>19</v>
      </c>
      <c r="C42" s="143"/>
      <c r="D42" s="144"/>
      <c r="E42" s="25"/>
      <c r="F42" s="25"/>
      <c r="G42" s="36">
        <f>G28+G31+G34+G36+G38+G39+G40+G41</f>
        <v>8846.8319999999985</v>
      </c>
      <c r="H42" s="42"/>
      <c r="I42" s="61"/>
      <c r="J42" s="61"/>
      <c r="K42" s="61"/>
      <c r="L42" s="4"/>
    </row>
    <row r="43" spans="1:12" ht="7.5" customHeight="1" x14ac:dyDescent="0.2">
      <c r="A43" s="7"/>
      <c r="B43" s="7"/>
      <c r="C43" s="7"/>
      <c r="D43" s="7"/>
      <c r="E43" s="7"/>
      <c r="F43" s="7"/>
      <c r="G43" s="7"/>
      <c r="I43" s="61"/>
      <c r="J43" s="61"/>
      <c r="K43" s="61"/>
    </row>
    <row r="44" spans="1:12" x14ac:dyDescent="0.2">
      <c r="A44" s="22" t="s">
        <v>23</v>
      </c>
      <c r="B44" s="22"/>
      <c r="C44" s="22"/>
      <c r="D44" s="7"/>
      <c r="E44" s="7"/>
      <c r="F44" s="7"/>
      <c r="G44" s="7"/>
      <c r="I44" s="60"/>
      <c r="J44" s="61"/>
      <c r="K44" s="61"/>
    </row>
    <row r="45" spans="1:12" ht="7.5" customHeight="1" thickBot="1" x14ac:dyDescent="0.25">
      <c r="A45" s="7"/>
      <c r="B45" s="7"/>
      <c r="C45" s="7"/>
      <c r="D45" s="7"/>
      <c r="E45" s="7"/>
      <c r="F45" s="7"/>
      <c r="G45" s="7"/>
    </row>
    <row r="46" spans="1:12" s="40" customFormat="1" ht="32.25" customHeight="1" thickBot="1" x14ac:dyDescent="0.25">
      <c r="A46" s="55" t="s">
        <v>0</v>
      </c>
      <c r="B46" s="145" t="s">
        <v>1</v>
      </c>
      <c r="C46" s="146"/>
      <c r="D46" s="93" t="s">
        <v>43</v>
      </c>
      <c r="E46" s="93" t="s">
        <v>46</v>
      </c>
      <c r="F46" s="93" t="s">
        <v>44</v>
      </c>
      <c r="G46" s="57" t="s">
        <v>20</v>
      </c>
      <c r="I46" s="62"/>
      <c r="J46" s="62"/>
      <c r="K46" s="62"/>
      <c r="L46" s="62"/>
    </row>
    <row r="47" spans="1:12" s="40" customFormat="1" ht="15" customHeight="1" thickBot="1" x14ac:dyDescent="0.25">
      <c r="A47" s="99"/>
      <c r="B47" s="196" t="s">
        <v>119</v>
      </c>
      <c r="C47" s="197"/>
      <c r="D47" s="118">
        <v>3</v>
      </c>
      <c r="E47" s="125">
        <v>43031</v>
      </c>
      <c r="F47" s="119"/>
      <c r="G47" s="120">
        <v>9630</v>
      </c>
      <c r="I47" s="62"/>
      <c r="J47" s="62"/>
      <c r="K47" s="62"/>
      <c r="L47" s="62"/>
    </row>
    <row r="48" spans="1:12" s="3" customFormat="1" ht="13.5" customHeight="1" thickBot="1" x14ac:dyDescent="0.25">
      <c r="A48" s="24"/>
      <c r="B48" s="149" t="s">
        <v>21</v>
      </c>
      <c r="C48" s="150"/>
      <c r="D48" s="38"/>
      <c r="E48" s="25"/>
      <c r="F48" s="39">
        <v>0</v>
      </c>
      <c r="G48" s="36">
        <f>G47</f>
        <v>9630</v>
      </c>
      <c r="H48" s="42"/>
      <c r="I48" s="4"/>
      <c r="J48" s="4"/>
      <c r="K48" s="4"/>
      <c r="L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7"/>
      <c r="B50" s="7"/>
      <c r="C50" s="7"/>
      <c r="D50" s="7"/>
      <c r="E50" s="7"/>
      <c r="F50" s="7"/>
      <c r="G50" s="7"/>
      <c r="H50" s="4"/>
    </row>
    <row r="51" spans="1:13" x14ac:dyDescent="0.2">
      <c r="A51" s="7"/>
      <c r="B51" s="7"/>
      <c r="C51" s="7"/>
      <c r="D51" s="7"/>
      <c r="E51" s="7"/>
      <c r="F51" s="7"/>
      <c r="G51" s="7"/>
      <c r="H51" s="4"/>
    </row>
    <row r="52" spans="1:13" s="4" customFormat="1" x14ac:dyDescent="0.2">
      <c r="A52" s="11" t="s">
        <v>31</v>
      </c>
      <c r="B52" s="11"/>
      <c r="C52" s="7" t="s">
        <v>52</v>
      </c>
      <c r="D52" s="26"/>
      <c r="E52" s="26"/>
      <c r="F52" s="7"/>
      <c r="G52" s="7" t="s">
        <v>53</v>
      </c>
      <c r="M52"/>
    </row>
    <row r="53" spans="1:13" s="4" customFormat="1" x14ac:dyDescent="0.2">
      <c r="A53" s="11"/>
      <c r="B53" s="11"/>
      <c r="C53" s="7"/>
      <c r="D53" s="27"/>
      <c r="E53" s="27"/>
      <c r="F53" s="7"/>
      <c r="G53" s="7"/>
      <c r="M53"/>
    </row>
    <row r="54" spans="1:13" s="4" customFormat="1" x14ac:dyDescent="0.2">
      <c r="A54" s="7"/>
      <c r="B54" s="7"/>
      <c r="C54" s="7" t="s">
        <v>32</v>
      </c>
      <c r="D54" s="7"/>
      <c r="E54" s="27"/>
      <c r="F54" s="27"/>
      <c r="G54" s="7"/>
      <c r="H54"/>
      <c r="M54"/>
    </row>
    <row r="55" spans="1:13" s="4" customFormat="1" ht="13.5" customHeight="1" x14ac:dyDescent="0.2">
      <c r="A55" s="7"/>
      <c r="B55" s="7"/>
      <c r="C55" s="7"/>
      <c r="D55" s="7"/>
      <c r="E55" s="7"/>
      <c r="F55" s="7"/>
      <c r="G55" s="7"/>
      <c r="H55"/>
    </row>
    <row r="56" spans="1:13" s="4" customFormat="1" x14ac:dyDescent="0.2">
      <c r="A56" s="11" t="s">
        <v>42</v>
      </c>
      <c r="B56" s="7"/>
      <c r="C56" s="7" t="s">
        <v>48</v>
      </c>
      <c r="D56" s="26"/>
      <c r="E56" s="26"/>
      <c r="F56" s="27"/>
      <c r="G56" s="47" t="s">
        <v>68</v>
      </c>
      <c r="H56" s="90"/>
    </row>
    <row r="57" spans="1:13" s="4" customFormat="1" ht="11.25" x14ac:dyDescent="0.2">
      <c r="H57" s="51"/>
    </row>
    <row r="58" spans="1:13" s="4" customFormat="1" ht="11.25" x14ac:dyDescent="0.2"/>
    <row r="59" spans="1:13" s="4" customFormat="1" ht="11.25" x14ac:dyDescent="0.2"/>
  </sheetData>
  <mergeCells count="45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8:D28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6:D26"/>
    <mergeCell ref="B27:D27"/>
    <mergeCell ref="B29:D29"/>
    <mergeCell ref="B30:D30"/>
    <mergeCell ref="B31:D31"/>
    <mergeCell ref="B32:D32"/>
    <mergeCell ref="B33:D33"/>
    <mergeCell ref="B48:C48"/>
    <mergeCell ref="B34:D34"/>
    <mergeCell ref="B35:D35"/>
    <mergeCell ref="B36:D36"/>
    <mergeCell ref="B38:D38"/>
    <mergeCell ref="B39:D39"/>
    <mergeCell ref="B40:D40"/>
    <mergeCell ref="B41:D41"/>
    <mergeCell ref="B42:D42"/>
    <mergeCell ref="B46:C46"/>
    <mergeCell ref="B37:D37"/>
    <mergeCell ref="B47:C47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61"/>
  <sheetViews>
    <sheetView topLeftCell="A13" workbookViewId="0">
      <selection activeCell="I44" sqref="I44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70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89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89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11</v>
      </c>
      <c r="E13" s="10">
        <v>43069</v>
      </c>
      <c r="F13" s="10">
        <v>43040</v>
      </c>
      <c r="G13" s="10">
        <v>43069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G44+G50</f>
        <v>10785.287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91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91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92" t="s">
        <v>2</v>
      </c>
      <c r="F22" s="92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19</v>
      </c>
      <c r="F24" s="49">
        <f>G24/E24</f>
        <v>192.89789473684209</v>
      </c>
      <c r="G24" s="67">
        <v>3665.06</v>
      </c>
      <c r="H24" s="64"/>
      <c r="I24" s="63"/>
      <c r="J24" s="63"/>
    </row>
    <row r="25" spans="1:12" x14ac:dyDescent="0.2">
      <c r="A25" s="14" t="s">
        <v>7</v>
      </c>
      <c r="B25" s="153" t="s">
        <v>79</v>
      </c>
      <c r="C25" s="153"/>
      <c r="D25" s="154"/>
      <c r="E25" s="16">
        <v>5</v>
      </c>
      <c r="F25" s="49">
        <f>G25/E25</f>
        <v>113.816</v>
      </c>
      <c r="G25" s="67">
        <v>569.08000000000004</v>
      </c>
      <c r="H25" s="64"/>
      <c r="I25" s="63"/>
    </row>
    <row r="26" spans="1:12" s="117" customFormat="1" x14ac:dyDescent="0.2">
      <c r="A26" s="111" t="s">
        <v>63</v>
      </c>
      <c r="B26" s="188" t="s">
        <v>93</v>
      </c>
      <c r="C26" s="189"/>
      <c r="D26" s="190"/>
      <c r="E26" s="112">
        <v>1</v>
      </c>
      <c r="F26" s="110">
        <f>G26/E26</f>
        <v>149.82</v>
      </c>
      <c r="G26" s="113">
        <v>149.82</v>
      </c>
      <c r="H26" s="114"/>
      <c r="I26" s="115"/>
      <c r="J26" s="116"/>
      <c r="K26" s="116"/>
      <c r="L26" s="116"/>
    </row>
    <row r="27" spans="1:12" s="3" customFormat="1" x14ac:dyDescent="0.2">
      <c r="A27" s="18"/>
      <c r="B27" s="151" t="s">
        <v>5</v>
      </c>
      <c r="C27" s="151"/>
      <c r="D27" s="152"/>
      <c r="E27" s="19"/>
      <c r="F27" s="46"/>
      <c r="G27" s="20">
        <f>SUM(G24:G26)</f>
        <v>4383.96</v>
      </c>
      <c r="I27" s="63">
        <f>G27+G31</f>
        <v>4906.09</v>
      </c>
      <c r="J27" s="4"/>
      <c r="K27" s="4"/>
      <c r="L27" s="4"/>
    </row>
    <row r="28" spans="1:12" ht="12.75" customHeight="1" x14ac:dyDescent="0.2">
      <c r="A28" s="14"/>
      <c r="B28" s="153"/>
      <c r="C28" s="153"/>
      <c r="D28" s="154"/>
      <c r="E28" s="21"/>
      <c r="F28" s="44"/>
      <c r="G28" s="17"/>
      <c r="I28" s="63"/>
    </row>
    <row r="29" spans="1:12" x14ac:dyDescent="0.2">
      <c r="A29" s="14" t="s">
        <v>8</v>
      </c>
      <c r="B29" s="153" t="s">
        <v>9</v>
      </c>
      <c r="C29" s="153"/>
      <c r="D29" s="154"/>
      <c r="E29" s="21"/>
      <c r="F29" s="44"/>
      <c r="G29" s="17"/>
    </row>
    <row r="30" spans="1:12" x14ac:dyDescent="0.2">
      <c r="A30" s="14" t="s">
        <v>78</v>
      </c>
      <c r="B30" s="155" t="s">
        <v>117</v>
      </c>
      <c r="C30" s="156"/>
      <c r="D30" s="157"/>
      <c r="E30" s="21">
        <v>1</v>
      </c>
      <c r="F30" s="49">
        <f>G30/E30</f>
        <v>522.13</v>
      </c>
      <c r="G30" s="17">
        <v>522.13</v>
      </c>
    </row>
    <row r="31" spans="1:12" s="3" customFormat="1" x14ac:dyDescent="0.2">
      <c r="A31" s="18"/>
      <c r="B31" s="151" t="s">
        <v>10</v>
      </c>
      <c r="C31" s="151"/>
      <c r="D31" s="152"/>
      <c r="E31" s="19"/>
      <c r="F31" s="46"/>
      <c r="G31" s="20">
        <f>SUM(G30)</f>
        <v>522.13</v>
      </c>
      <c r="H31" s="42"/>
      <c r="I31" s="4"/>
      <c r="J31" s="4"/>
      <c r="K31" s="4"/>
      <c r="L31" s="4"/>
    </row>
    <row r="32" spans="1:12" ht="9" customHeight="1" x14ac:dyDescent="0.2">
      <c r="A32" s="14"/>
      <c r="B32" s="153"/>
      <c r="C32" s="153"/>
      <c r="D32" s="154"/>
      <c r="E32" s="21"/>
      <c r="F32" s="44"/>
      <c r="G32" s="17"/>
    </row>
    <row r="33" spans="1:12" x14ac:dyDescent="0.2">
      <c r="A33" s="14" t="s">
        <v>11</v>
      </c>
      <c r="B33" s="153" t="s">
        <v>12</v>
      </c>
      <c r="C33" s="153"/>
      <c r="D33" s="154"/>
      <c r="E33" s="21"/>
      <c r="F33" s="44"/>
      <c r="G33" s="17"/>
    </row>
    <row r="34" spans="1:12" x14ac:dyDescent="0.2">
      <c r="A34" s="14" t="s">
        <v>69</v>
      </c>
      <c r="B34" s="155" t="s">
        <v>120</v>
      </c>
      <c r="C34" s="156"/>
      <c r="D34" s="157"/>
      <c r="E34" s="21">
        <v>2</v>
      </c>
      <c r="F34" s="44">
        <v>55.6</v>
      </c>
      <c r="G34" s="17">
        <f>E34*F34</f>
        <v>111.2</v>
      </c>
    </row>
    <row r="35" spans="1:12" x14ac:dyDescent="0.2">
      <c r="A35" s="14" t="s">
        <v>73</v>
      </c>
      <c r="B35" s="155" t="s">
        <v>122</v>
      </c>
      <c r="C35" s="156"/>
      <c r="D35" s="157"/>
      <c r="E35" s="21">
        <v>1</v>
      </c>
      <c r="F35" s="44">
        <v>155</v>
      </c>
      <c r="G35" s="17">
        <f>E35*F35</f>
        <v>155</v>
      </c>
    </row>
    <row r="36" spans="1:12" s="3" customFormat="1" ht="12.75" customHeight="1" x14ac:dyDescent="0.2">
      <c r="A36" s="18"/>
      <c r="B36" s="191" t="s">
        <v>13</v>
      </c>
      <c r="C36" s="192"/>
      <c r="D36" s="193"/>
      <c r="E36" s="19"/>
      <c r="F36" s="46"/>
      <c r="G36" s="20">
        <f>G34+G35</f>
        <v>266.2</v>
      </c>
      <c r="I36" s="4"/>
      <c r="J36" s="4"/>
      <c r="K36" s="4"/>
      <c r="L36" s="4"/>
    </row>
    <row r="37" spans="1:12" ht="11.25" customHeight="1" x14ac:dyDescent="0.2">
      <c r="A37" s="14"/>
      <c r="B37" s="153"/>
      <c r="C37" s="153"/>
      <c r="D37" s="154"/>
      <c r="E37" s="21"/>
      <c r="F37" s="44"/>
      <c r="G37" s="17"/>
    </row>
    <row r="38" spans="1:12" s="45" customFormat="1" x14ac:dyDescent="0.2">
      <c r="A38" s="43" t="s">
        <v>15</v>
      </c>
      <c r="B38" s="141" t="s">
        <v>147</v>
      </c>
      <c r="C38" s="141"/>
      <c r="D38" s="142"/>
      <c r="E38" s="65" t="s">
        <v>22</v>
      </c>
      <c r="F38" s="44"/>
      <c r="G38" s="68">
        <f>1.8*929.3</f>
        <v>1672.74</v>
      </c>
      <c r="I38" s="4"/>
      <c r="J38" s="4"/>
      <c r="K38" s="4"/>
      <c r="L38" s="61"/>
    </row>
    <row r="39" spans="1:12" s="45" customFormat="1" x14ac:dyDescent="0.2">
      <c r="A39" s="43"/>
      <c r="B39" s="185" t="s">
        <v>121</v>
      </c>
      <c r="C39" s="194"/>
      <c r="D39" s="195"/>
      <c r="E39" s="65"/>
      <c r="F39" s="44"/>
      <c r="G39" s="68"/>
      <c r="I39" s="4"/>
      <c r="J39" s="4"/>
      <c r="K39" s="4"/>
      <c r="L39" s="61"/>
    </row>
    <row r="40" spans="1:12" s="45" customFormat="1" x14ac:dyDescent="0.2">
      <c r="A40" s="43" t="s">
        <v>16</v>
      </c>
      <c r="B40" s="141" t="s">
        <v>148</v>
      </c>
      <c r="C40" s="141"/>
      <c r="D40" s="142"/>
      <c r="E40" s="65" t="s">
        <v>22</v>
      </c>
      <c r="F40" s="44"/>
      <c r="G40" s="68">
        <f>2.3*929.3</f>
        <v>2137.39</v>
      </c>
      <c r="I40" s="4"/>
      <c r="J40" s="4"/>
      <c r="K40" s="4"/>
      <c r="L40" s="61"/>
    </row>
    <row r="41" spans="1:12" s="45" customFormat="1" ht="15" customHeight="1" x14ac:dyDescent="0.2">
      <c r="A41" s="43" t="s">
        <v>17</v>
      </c>
      <c r="B41" s="141" t="s">
        <v>149</v>
      </c>
      <c r="C41" s="141"/>
      <c r="D41" s="142"/>
      <c r="E41" s="65" t="s">
        <v>22</v>
      </c>
      <c r="F41" s="44"/>
      <c r="G41" s="68">
        <f>1.19*929.3</f>
        <v>1105.867</v>
      </c>
      <c r="I41" s="4"/>
      <c r="J41" s="4"/>
      <c r="K41" s="4"/>
      <c r="L41" s="61"/>
    </row>
    <row r="42" spans="1:12" s="45" customFormat="1" ht="12.75" hidden="1" customHeight="1" x14ac:dyDescent="0.2">
      <c r="A42" s="43" t="s">
        <v>18</v>
      </c>
      <c r="B42" s="141" t="s">
        <v>51</v>
      </c>
      <c r="C42" s="141"/>
      <c r="D42" s="142"/>
      <c r="E42" s="65" t="s">
        <v>47</v>
      </c>
      <c r="F42" s="44"/>
      <c r="G42" s="68">
        <v>0</v>
      </c>
      <c r="I42" s="61"/>
      <c r="J42" s="61"/>
      <c r="K42" s="61"/>
      <c r="L42" s="61"/>
    </row>
    <row r="43" spans="1:12" s="45" customFormat="1" ht="14.25" customHeight="1" x14ac:dyDescent="0.2">
      <c r="A43" s="43" t="s">
        <v>18</v>
      </c>
      <c r="B43" s="140" t="s">
        <v>124</v>
      </c>
      <c r="C43" s="141"/>
      <c r="D43" s="142"/>
      <c r="E43" s="65" t="s">
        <v>47</v>
      </c>
      <c r="F43" s="44"/>
      <c r="G43" s="68"/>
      <c r="I43" s="4"/>
      <c r="J43" s="4"/>
      <c r="K43" s="4"/>
      <c r="L43" s="61"/>
    </row>
    <row r="44" spans="1:12" s="3" customFormat="1" ht="13.5" thickBot="1" x14ac:dyDescent="0.25">
      <c r="A44" s="35"/>
      <c r="B44" s="143" t="s">
        <v>19</v>
      </c>
      <c r="C44" s="143"/>
      <c r="D44" s="144"/>
      <c r="E44" s="25"/>
      <c r="F44" s="25"/>
      <c r="G44" s="36">
        <f>G27+G31+G36+G38+G40+G41+G42+G43</f>
        <v>10088.287</v>
      </c>
      <c r="H44" s="42"/>
      <c r="I44" s="61"/>
      <c r="J44" s="61"/>
      <c r="K44" s="61"/>
      <c r="L44" s="4"/>
    </row>
    <row r="45" spans="1:12" ht="7.5" customHeight="1" x14ac:dyDescent="0.2">
      <c r="A45" s="7"/>
      <c r="B45" s="7"/>
      <c r="C45" s="7"/>
      <c r="D45" s="7"/>
      <c r="E45" s="7"/>
      <c r="F45" s="7"/>
      <c r="G45" s="7"/>
      <c r="I45" s="61"/>
      <c r="J45" s="61"/>
      <c r="K45" s="61"/>
    </row>
    <row r="46" spans="1:12" x14ac:dyDescent="0.2">
      <c r="A46" s="22" t="s">
        <v>23</v>
      </c>
      <c r="B46" s="22"/>
      <c r="C46" s="22"/>
      <c r="D46" s="7"/>
      <c r="E46" s="7"/>
      <c r="F46" s="7"/>
      <c r="G46" s="7"/>
      <c r="I46" s="60"/>
      <c r="J46" s="61"/>
      <c r="K46" s="61"/>
    </row>
    <row r="47" spans="1:12" ht="7.5" customHeight="1" thickBot="1" x14ac:dyDescent="0.25">
      <c r="A47" s="7"/>
      <c r="B47" s="7"/>
      <c r="C47" s="7"/>
      <c r="D47" s="7"/>
      <c r="E47" s="7"/>
      <c r="F47" s="7"/>
      <c r="G47" s="7"/>
    </row>
    <row r="48" spans="1:12" s="40" customFormat="1" ht="32.25" customHeight="1" thickBot="1" x14ac:dyDescent="0.25">
      <c r="A48" s="55" t="s">
        <v>0</v>
      </c>
      <c r="B48" s="145" t="s">
        <v>1</v>
      </c>
      <c r="C48" s="146"/>
      <c r="D48" s="93" t="s">
        <v>43</v>
      </c>
      <c r="E48" s="93" t="s">
        <v>46</v>
      </c>
      <c r="F48" s="93" t="s">
        <v>44</v>
      </c>
      <c r="G48" s="57" t="s">
        <v>20</v>
      </c>
      <c r="I48" s="62"/>
      <c r="J48" s="62"/>
      <c r="K48" s="62"/>
      <c r="L48" s="62"/>
    </row>
    <row r="49" spans="1:13" s="40" customFormat="1" ht="15" customHeight="1" thickBot="1" x14ac:dyDescent="0.25">
      <c r="A49" s="99"/>
      <c r="B49" s="196" t="s">
        <v>123</v>
      </c>
      <c r="C49" s="197"/>
      <c r="D49" s="118">
        <v>4</v>
      </c>
      <c r="E49" s="125">
        <v>43042</v>
      </c>
      <c r="F49" s="119"/>
      <c r="G49" s="120">
        <v>697</v>
      </c>
      <c r="I49" s="62"/>
      <c r="J49" s="62"/>
      <c r="K49" s="62"/>
      <c r="L49" s="62"/>
    </row>
    <row r="50" spans="1:13" s="3" customFormat="1" ht="13.5" customHeight="1" thickBot="1" x14ac:dyDescent="0.25">
      <c r="A50" s="24"/>
      <c r="B50" s="149" t="s">
        <v>21</v>
      </c>
      <c r="C50" s="150"/>
      <c r="D50" s="38"/>
      <c r="E50" s="25"/>
      <c r="F50" s="39"/>
      <c r="G50" s="36">
        <f>G49</f>
        <v>697</v>
      </c>
      <c r="H50" s="42"/>
      <c r="I50" s="4"/>
      <c r="J50" s="4"/>
      <c r="K50" s="4"/>
      <c r="L50" s="4"/>
    </row>
    <row r="51" spans="1:13" x14ac:dyDescent="0.2">
      <c r="A51" s="7"/>
      <c r="B51" s="7"/>
      <c r="C51" s="7"/>
      <c r="D51" s="7"/>
      <c r="E51" s="7"/>
      <c r="F51" s="7"/>
      <c r="G51" s="7"/>
      <c r="H51" s="4"/>
    </row>
    <row r="52" spans="1:13" x14ac:dyDescent="0.2">
      <c r="A52" s="7"/>
      <c r="B52" s="7"/>
      <c r="C52" s="7"/>
      <c r="D52" s="7"/>
      <c r="E52" s="7"/>
      <c r="F52" s="7"/>
      <c r="G52" s="7"/>
      <c r="H52" s="4"/>
    </row>
    <row r="53" spans="1:13" x14ac:dyDescent="0.2">
      <c r="A53" s="7"/>
      <c r="B53" s="7"/>
      <c r="C53" s="7"/>
      <c r="D53" s="7"/>
      <c r="E53" s="7"/>
      <c r="F53" s="7"/>
      <c r="G53" s="7"/>
      <c r="H53" s="4"/>
    </row>
    <row r="54" spans="1:13" s="4" customFormat="1" x14ac:dyDescent="0.2">
      <c r="A54" s="11" t="s">
        <v>31</v>
      </c>
      <c r="B54" s="11"/>
      <c r="C54" s="7" t="s">
        <v>52</v>
      </c>
      <c r="D54" s="26"/>
      <c r="E54" s="26"/>
      <c r="F54" s="7"/>
      <c r="G54" s="7" t="s">
        <v>53</v>
      </c>
      <c r="M54"/>
    </row>
    <row r="55" spans="1:13" s="4" customFormat="1" x14ac:dyDescent="0.2">
      <c r="A55" s="11"/>
      <c r="B55" s="11"/>
      <c r="C55" s="7"/>
      <c r="D55" s="27"/>
      <c r="E55" s="27"/>
      <c r="F55" s="7"/>
      <c r="G55" s="7"/>
      <c r="M55"/>
    </row>
    <row r="56" spans="1:13" s="4" customFormat="1" x14ac:dyDescent="0.2">
      <c r="A56" s="7"/>
      <c r="B56" s="7"/>
      <c r="C56" s="7" t="s">
        <v>32</v>
      </c>
      <c r="D56" s="7"/>
      <c r="E56" s="27"/>
      <c r="F56" s="27"/>
      <c r="G56" s="7"/>
      <c r="H56"/>
      <c r="M56"/>
    </row>
    <row r="57" spans="1:13" s="4" customFormat="1" ht="13.5" customHeight="1" x14ac:dyDescent="0.2">
      <c r="A57" s="7"/>
      <c r="B57" s="7"/>
      <c r="C57" s="7"/>
      <c r="D57" s="7"/>
      <c r="E57" s="7"/>
      <c r="F57" s="7"/>
      <c r="G57" s="7"/>
      <c r="H57"/>
    </row>
    <row r="58" spans="1:13" s="4" customFormat="1" x14ac:dyDescent="0.2">
      <c r="A58" s="11" t="s">
        <v>42</v>
      </c>
      <c r="B58" s="7"/>
      <c r="C58" s="7" t="s">
        <v>48</v>
      </c>
      <c r="D58" s="26"/>
      <c r="E58" s="26"/>
      <c r="F58" s="27"/>
      <c r="G58" s="47" t="s">
        <v>68</v>
      </c>
      <c r="H58" s="90"/>
    </row>
    <row r="59" spans="1:13" s="4" customFormat="1" ht="11.25" x14ac:dyDescent="0.2">
      <c r="H59" s="51"/>
    </row>
    <row r="60" spans="1:13" s="4" customFormat="1" ht="11.25" x14ac:dyDescent="0.2"/>
    <row r="61" spans="1:13" s="4" customFormat="1" ht="11.25" x14ac:dyDescent="0.2"/>
  </sheetData>
  <mergeCells count="47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7:D27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6:D26"/>
    <mergeCell ref="B41:D41"/>
    <mergeCell ref="B28:D28"/>
    <mergeCell ref="B29:D29"/>
    <mergeCell ref="B31:D31"/>
    <mergeCell ref="B32:D32"/>
    <mergeCell ref="B33:D33"/>
    <mergeCell ref="B36:D36"/>
    <mergeCell ref="B37:D37"/>
    <mergeCell ref="B38:D38"/>
    <mergeCell ref="B40:D40"/>
    <mergeCell ref="B30:D30"/>
    <mergeCell ref="B34:D34"/>
    <mergeCell ref="B39:D39"/>
    <mergeCell ref="B35:D35"/>
    <mergeCell ref="B42:D42"/>
    <mergeCell ref="B44:D44"/>
    <mergeCell ref="B48:C48"/>
    <mergeCell ref="B50:C50"/>
    <mergeCell ref="B43:D43"/>
    <mergeCell ref="B49:C49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57"/>
  <sheetViews>
    <sheetView topLeftCell="A19" workbookViewId="0">
      <selection activeCell="I43" sqref="I4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70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97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97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12</v>
      </c>
      <c r="E13" s="10">
        <v>42735</v>
      </c>
      <c r="F13" s="10">
        <v>42705</v>
      </c>
      <c r="G13" s="10">
        <v>42735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G41+G46</f>
        <v>10468.226999999999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96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96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95" t="s">
        <v>2</v>
      </c>
      <c r="F22" s="95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19</v>
      </c>
      <c r="F24" s="49">
        <f>G24/E24</f>
        <v>201.03842105263158</v>
      </c>
      <c r="G24" s="67">
        <v>3819.73</v>
      </c>
      <c r="H24" s="64"/>
      <c r="I24" s="63"/>
      <c r="J24" s="63"/>
    </row>
    <row r="25" spans="1:12" x14ac:dyDescent="0.2">
      <c r="A25" s="14" t="s">
        <v>7</v>
      </c>
      <c r="B25" s="153" t="s">
        <v>79</v>
      </c>
      <c r="C25" s="153"/>
      <c r="D25" s="154"/>
      <c r="E25" s="16">
        <v>13</v>
      </c>
      <c r="F25" s="49">
        <f>G25/E25</f>
        <v>129.87615384615384</v>
      </c>
      <c r="G25" s="67">
        <v>1688.39</v>
      </c>
      <c r="H25" s="64"/>
      <c r="I25" s="63"/>
    </row>
    <row r="26" spans="1:12" s="3" customFormat="1" x14ac:dyDescent="0.2">
      <c r="A26" s="18"/>
      <c r="B26" s="151" t="s">
        <v>5</v>
      </c>
      <c r="C26" s="151"/>
      <c r="D26" s="152"/>
      <c r="E26" s="19"/>
      <c r="F26" s="46"/>
      <c r="G26" s="20">
        <f>SUM(G24:G25)</f>
        <v>5508.12</v>
      </c>
      <c r="I26" s="4"/>
      <c r="J26" s="4"/>
      <c r="K26" s="4"/>
      <c r="L26" s="4"/>
    </row>
    <row r="27" spans="1:12" ht="12.75" customHeight="1" x14ac:dyDescent="0.2">
      <c r="A27" s="14"/>
      <c r="B27" s="153"/>
      <c r="C27" s="153"/>
      <c r="D27" s="154"/>
      <c r="E27" s="21"/>
      <c r="F27" s="44"/>
      <c r="G27" s="17"/>
      <c r="I27" s="63"/>
    </row>
    <row r="28" spans="1:12" x14ac:dyDescent="0.2">
      <c r="A28" s="14" t="s">
        <v>8</v>
      </c>
      <c r="B28" s="153" t="s">
        <v>9</v>
      </c>
      <c r="C28" s="153"/>
      <c r="D28" s="154"/>
      <c r="E28" s="21"/>
      <c r="F28" s="44"/>
      <c r="G28" s="17"/>
    </row>
    <row r="29" spans="1:12" x14ac:dyDescent="0.2">
      <c r="A29" s="14" t="s">
        <v>78</v>
      </c>
      <c r="B29" s="155" t="s">
        <v>126</v>
      </c>
      <c r="C29" s="156"/>
      <c r="D29" s="157"/>
      <c r="E29" s="21">
        <v>1</v>
      </c>
      <c r="F29" s="49">
        <v>44.11</v>
      </c>
      <c r="G29" s="17">
        <f>E29*F29</f>
        <v>44.11</v>
      </c>
      <c r="H29" s="64">
        <f>G26+G30</f>
        <v>5552.23</v>
      </c>
    </row>
    <row r="30" spans="1:12" s="3" customFormat="1" x14ac:dyDescent="0.2">
      <c r="A30" s="18"/>
      <c r="B30" s="151" t="s">
        <v>10</v>
      </c>
      <c r="C30" s="151"/>
      <c r="D30" s="152"/>
      <c r="E30" s="19"/>
      <c r="F30" s="46"/>
      <c r="G30" s="20">
        <f>SUM(G29)</f>
        <v>44.11</v>
      </c>
      <c r="I30" s="4"/>
      <c r="J30" s="4"/>
      <c r="K30" s="4"/>
      <c r="L30" s="4"/>
    </row>
    <row r="31" spans="1:12" ht="9" customHeight="1" x14ac:dyDescent="0.2">
      <c r="A31" s="14"/>
      <c r="B31" s="153"/>
      <c r="C31" s="153"/>
      <c r="D31" s="154"/>
      <c r="E31" s="21"/>
      <c r="F31" s="44"/>
      <c r="G31" s="17"/>
    </row>
    <row r="32" spans="1:12" x14ac:dyDescent="0.2">
      <c r="A32" s="14" t="s">
        <v>11</v>
      </c>
      <c r="B32" s="153" t="s">
        <v>12</v>
      </c>
      <c r="C32" s="153"/>
      <c r="D32" s="154"/>
      <c r="E32" s="21"/>
      <c r="F32" s="44"/>
      <c r="G32" s="17"/>
    </row>
    <row r="33" spans="1:12" s="3" customFormat="1" ht="12.75" customHeight="1" x14ac:dyDescent="0.2">
      <c r="A33" s="18"/>
      <c r="B33" s="191" t="s">
        <v>13</v>
      </c>
      <c r="C33" s="192"/>
      <c r="D33" s="193"/>
      <c r="E33" s="19"/>
      <c r="F33" s="46"/>
      <c r="G33" s="20">
        <v>0</v>
      </c>
      <c r="I33" s="4"/>
      <c r="J33" s="4"/>
      <c r="K33" s="4"/>
      <c r="L33" s="4"/>
    </row>
    <row r="34" spans="1:12" ht="11.25" customHeight="1" x14ac:dyDescent="0.2">
      <c r="A34" s="14"/>
      <c r="B34" s="153"/>
      <c r="C34" s="153"/>
      <c r="D34" s="154"/>
      <c r="E34" s="21"/>
      <c r="F34" s="44"/>
      <c r="G34" s="17"/>
    </row>
    <row r="35" spans="1:12" s="45" customFormat="1" x14ac:dyDescent="0.2">
      <c r="A35" s="43" t="s">
        <v>15</v>
      </c>
      <c r="B35" s="141" t="s">
        <v>147</v>
      </c>
      <c r="C35" s="141"/>
      <c r="D35" s="142"/>
      <c r="E35" s="65" t="s">
        <v>22</v>
      </c>
      <c r="F35" s="44"/>
      <c r="G35" s="68">
        <f>1.8*929.3</f>
        <v>1672.74</v>
      </c>
      <c r="I35" s="4"/>
      <c r="J35" s="4"/>
      <c r="K35" s="4"/>
      <c r="L35" s="61"/>
    </row>
    <row r="36" spans="1:12" s="45" customFormat="1" x14ac:dyDescent="0.2">
      <c r="A36" s="43"/>
      <c r="B36" s="185" t="s">
        <v>127</v>
      </c>
      <c r="C36" s="194"/>
      <c r="D36" s="195"/>
      <c r="E36" s="65"/>
      <c r="F36" s="44"/>
      <c r="G36" s="68"/>
      <c r="I36" s="4"/>
      <c r="J36" s="4"/>
      <c r="K36" s="4"/>
      <c r="L36" s="61"/>
    </row>
    <row r="37" spans="1:12" s="45" customFormat="1" x14ac:dyDescent="0.2">
      <c r="A37" s="43" t="s">
        <v>16</v>
      </c>
      <c r="B37" s="141" t="s">
        <v>148</v>
      </c>
      <c r="C37" s="141"/>
      <c r="D37" s="142"/>
      <c r="E37" s="65" t="s">
        <v>22</v>
      </c>
      <c r="F37" s="44"/>
      <c r="G37" s="68">
        <f>2.3*929.3</f>
        <v>2137.39</v>
      </c>
      <c r="I37" s="4"/>
      <c r="J37" s="4"/>
      <c r="K37" s="4"/>
      <c r="L37" s="61"/>
    </row>
    <row r="38" spans="1:12" s="45" customFormat="1" ht="15" customHeight="1" x14ac:dyDescent="0.2">
      <c r="A38" s="43" t="s">
        <v>17</v>
      </c>
      <c r="B38" s="141" t="s">
        <v>149</v>
      </c>
      <c r="C38" s="141"/>
      <c r="D38" s="142"/>
      <c r="E38" s="65" t="s">
        <v>22</v>
      </c>
      <c r="F38" s="44"/>
      <c r="G38" s="68">
        <f>1.19*929.3</f>
        <v>1105.867</v>
      </c>
      <c r="I38" s="4"/>
      <c r="J38" s="4"/>
      <c r="K38" s="4"/>
      <c r="L38" s="61"/>
    </row>
    <row r="39" spans="1:12" s="45" customFormat="1" ht="12.75" hidden="1" customHeight="1" x14ac:dyDescent="0.2">
      <c r="A39" s="43" t="s">
        <v>18</v>
      </c>
      <c r="B39" s="141" t="s">
        <v>51</v>
      </c>
      <c r="C39" s="141"/>
      <c r="D39" s="142"/>
      <c r="E39" s="65" t="s">
        <v>47</v>
      </c>
      <c r="F39" s="44"/>
      <c r="G39" s="68">
        <v>0</v>
      </c>
      <c r="I39" s="61"/>
      <c r="J39" s="61"/>
      <c r="K39" s="61"/>
      <c r="L39" s="61"/>
    </row>
    <row r="40" spans="1:12" s="45" customFormat="1" ht="14.25" customHeight="1" x14ac:dyDescent="0.2">
      <c r="A40" s="43" t="s">
        <v>18</v>
      </c>
      <c r="B40" s="140" t="s">
        <v>125</v>
      </c>
      <c r="C40" s="141"/>
      <c r="D40" s="142"/>
      <c r="E40" s="65" t="s">
        <v>47</v>
      </c>
      <c r="F40" s="44"/>
      <c r="G40" s="68"/>
      <c r="I40" s="4"/>
      <c r="J40" s="4"/>
      <c r="K40" s="4"/>
      <c r="L40" s="61"/>
    </row>
    <row r="41" spans="1:12" s="3" customFormat="1" ht="13.5" thickBot="1" x14ac:dyDescent="0.25">
      <c r="A41" s="35"/>
      <c r="B41" s="143" t="s">
        <v>19</v>
      </c>
      <c r="C41" s="143"/>
      <c r="D41" s="144"/>
      <c r="E41" s="25"/>
      <c r="F41" s="25"/>
      <c r="G41" s="36">
        <f>G26+G30+G33+G35+G37+G38+G39+G40</f>
        <v>10468.226999999999</v>
      </c>
      <c r="H41" s="42"/>
      <c r="I41" s="61"/>
      <c r="J41" s="61"/>
      <c r="K41" s="61"/>
      <c r="L41" s="4"/>
    </row>
    <row r="42" spans="1:12" ht="7.5" customHeight="1" x14ac:dyDescent="0.2">
      <c r="A42" s="7"/>
      <c r="B42" s="7"/>
      <c r="C42" s="7"/>
      <c r="D42" s="7"/>
      <c r="E42" s="7"/>
      <c r="F42" s="7"/>
      <c r="G42" s="7"/>
      <c r="I42" s="61"/>
      <c r="J42" s="61"/>
      <c r="K42" s="61"/>
    </row>
    <row r="43" spans="1:12" x14ac:dyDescent="0.2">
      <c r="A43" s="22" t="s">
        <v>23</v>
      </c>
      <c r="B43" s="22"/>
      <c r="C43" s="22"/>
      <c r="D43" s="7"/>
      <c r="E43" s="7"/>
      <c r="F43" s="7"/>
      <c r="G43" s="7"/>
      <c r="I43" s="60"/>
      <c r="J43" s="61"/>
      <c r="K43" s="61"/>
    </row>
    <row r="44" spans="1:12" ht="7.5" customHeight="1" thickBot="1" x14ac:dyDescent="0.25">
      <c r="A44" s="7"/>
      <c r="B44" s="7"/>
      <c r="C44" s="7"/>
      <c r="D44" s="7"/>
      <c r="E44" s="7"/>
      <c r="F44" s="7"/>
      <c r="G44" s="7"/>
    </row>
    <row r="45" spans="1:12" s="40" customFormat="1" ht="32.25" customHeight="1" thickBot="1" x14ac:dyDescent="0.25">
      <c r="A45" s="55" t="s">
        <v>0</v>
      </c>
      <c r="B45" s="145" t="s">
        <v>1</v>
      </c>
      <c r="C45" s="146"/>
      <c r="D45" s="94" t="s">
        <v>43</v>
      </c>
      <c r="E45" s="94" t="s">
        <v>46</v>
      </c>
      <c r="F45" s="94" t="s">
        <v>44</v>
      </c>
      <c r="G45" s="57" t="s">
        <v>20</v>
      </c>
      <c r="I45" s="62"/>
      <c r="J45" s="62"/>
      <c r="K45" s="62"/>
      <c r="L45" s="62"/>
    </row>
    <row r="46" spans="1:12" s="3" customFormat="1" ht="13.5" customHeight="1" thickBot="1" x14ac:dyDescent="0.25">
      <c r="A46" s="24"/>
      <c r="B46" s="149" t="s">
        <v>21</v>
      </c>
      <c r="C46" s="150"/>
      <c r="D46" s="38"/>
      <c r="E46" s="25"/>
      <c r="F46" s="39">
        <v>0</v>
      </c>
      <c r="G46" s="36">
        <v>0</v>
      </c>
      <c r="H46" s="42"/>
      <c r="I46" s="4"/>
      <c r="J46" s="4"/>
      <c r="K46" s="4"/>
      <c r="L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s="4" customFormat="1" x14ac:dyDescent="0.2">
      <c r="A50" s="11" t="s">
        <v>31</v>
      </c>
      <c r="B50" s="11"/>
      <c r="C50" s="7" t="s">
        <v>52</v>
      </c>
      <c r="D50" s="26"/>
      <c r="E50" s="26"/>
      <c r="F50" s="7"/>
      <c r="G50" s="7" t="s">
        <v>53</v>
      </c>
      <c r="M50"/>
    </row>
    <row r="51" spans="1:13" s="4" customFormat="1" x14ac:dyDescent="0.2">
      <c r="A51" s="11"/>
      <c r="B51" s="11"/>
      <c r="C51" s="7"/>
      <c r="D51" s="27"/>
      <c r="E51" s="27"/>
      <c r="F51" s="7"/>
      <c r="G51" s="7"/>
      <c r="M51"/>
    </row>
    <row r="52" spans="1:13" s="4" customFormat="1" x14ac:dyDescent="0.2">
      <c r="A52" s="7"/>
      <c r="B52" s="7"/>
      <c r="C52" s="7" t="s">
        <v>32</v>
      </c>
      <c r="D52" s="7"/>
      <c r="E52" s="27"/>
      <c r="F52" s="27"/>
      <c r="G52" s="7"/>
      <c r="H52"/>
      <c r="M52"/>
    </row>
    <row r="53" spans="1:13" s="4" customFormat="1" ht="13.5" customHeight="1" x14ac:dyDescent="0.2">
      <c r="A53" s="7"/>
      <c r="B53" s="7"/>
      <c r="C53" s="7"/>
      <c r="D53" s="7"/>
      <c r="E53" s="7"/>
      <c r="F53" s="7"/>
      <c r="G53" s="7"/>
      <c r="H53"/>
    </row>
    <row r="54" spans="1:13" s="4" customFormat="1" x14ac:dyDescent="0.2">
      <c r="A54" s="11" t="s">
        <v>42</v>
      </c>
      <c r="B54" s="7"/>
      <c r="C54" s="7" t="s">
        <v>48</v>
      </c>
      <c r="D54" s="26"/>
      <c r="E54" s="26"/>
      <c r="F54" s="27"/>
      <c r="G54" s="47" t="s">
        <v>68</v>
      </c>
      <c r="H54" s="98"/>
    </row>
    <row r="55" spans="1:13" s="4" customFormat="1" ht="11.25" x14ac:dyDescent="0.2">
      <c r="H55" s="51"/>
    </row>
    <row r="56" spans="1:13" s="4" customFormat="1" ht="11.25" x14ac:dyDescent="0.2"/>
    <row r="57" spans="1:13" s="4" customFormat="1" ht="11.25" x14ac:dyDescent="0.2"/>
  </sheetData>
  <mergeCells count="43">
    <mergeCell ref="B39:D39"/>
    <mergeCell ref="B41:D41"/>
    <mergeCell ref="B45:C45"/>
    <mergeCell ref="B46:C46"/>
    <mergeCell ref="B40:D40"/>
    <mergeCell ref="B38:D38"/>
    <mergeCell ref="B27:D27"/>
    <mergeCell ref="B28:D28"/>
    <mergeCell ref="B30:D30"/>
    <mergeCell ref="B31:D31"/>
    <mergeCell ref="B32:D32"/>
    <mergeCell ref="B33:D33"/>
    <mergeCell ref="B34:D34"/>
    <mergeCell ref="B35:D35"/>
    <mergeCell ref="B37:D37"/>
    <mergeCell ref="B29:D29"/>
    <mergeCell ref="B36:D36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87"/>
  <sheetViews>
    <sheetView tabSelected="1" workbookViewId="0">
      <selection activeCell="J70" sqref="J7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70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103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103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/>
      <c r="E13" s="10"/>
      <c r="F13" s="10"/>
      <c r="G13" s="10"/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G67+G76</f>
        <v>131401.62599999999</v>
      </c>
      <c r="G14" s="178"/>
      <c r="H14" s="64">
        <f>январь!F14+февраль!F14+март!F14+апрель!F14+май!F14+июнь!F14+июль!F14+август!F14+сентябрь!F14+октябрь!F14+ноябрь!F14+декабрь!F14</f>
        <v>131401.62599999999</v>
      </c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102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102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101" t="s">
        <v>2</v>
      </c>
      <c r="F22" s="101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f>январь!E24+февраль!E24+март!E24+апрель!E24+май!E24+июнь!E24+июль!E24+август!E24+сентябрь!E24+октябрь!E24+ноябрь!E24+декабрь!E24</f>
        <v>189</v>
      </c>
      <c r="F24" s="49">
        <f>G24/E24</f>
        <v>140.67761904761906</v>
      </c>
      <c r="G24" s="67">
        <f>январь!G24+февраль!G24+март!G24+апрель!G24+май!G24+июнь!G24+июль!G24+август!G24+сентябрь!G24+октябрь!G24+ноябрь!G24+декабрь!G24</f>
        <v>26588.070000000003</v>
      </c>
      <c r="H24" s="64"/>
      <c r="I24" s="63"/>
      <c r="J24" s="63"/>
    </row>
    <row r="25" spans="1:12" x14ac:dyDescent="0.2">
      <c r="A25" s="14" t="s">
        <v>7</v>
      </c>
      <c r="B25" s="153" t="s">
        <v>67</v>
      </c>
      <c r="C25" s="153"/>
      <c r="D25" s="154"/>
      <c r="E25" s="16">
        <f>январь!E25+февраль!E25+март!E25+апрель!E25+май!E25+июнь!E25+июль!E25+август!E25+сентябрь!E25+октябрь!E25+ноябрь!E25+декабрь!E25</f>
        <v>122</v>
      </c>
      <c r="F25" s="49">
        <f>G25/E25</f>
        <v>127.38680327868852</v>
      </c>
      <c r="G25" s="67">
        <f>январь!G25+февраль!G25+март!G25+апрель!G25+май!G25+июнь!G25+июль!G25+август!G25+сентябрь!G25+октябрь!G25+ноябрь!G25+декабрь!G25</f>
        <v>15541.189999999999</v>
      </c>
      <c r="H25" s="64"/>
      <c r="I25" s="63"/>
    </row>
    <row r="26" spans="1:12" x14ac:dyDescent="0.2">
      <c r="A26" s="14" t="s">
        <v>63</v>
      </c>
      <c r="B26" s="153" t="s">
        <v>75</v>
      </c>
      <c r="C26" s="153"/>
      <c r="D26" s="154"/>
      <c r="E26" s="16">
        <f>май!E26+июль!E26+август!E26+октябрь!E27</f>
        <v>4</v>
      </c>
      <c r="F26" s="49">
        <f>G26/E26</f>
        <v>1153.3699999999999</v>
      </c>
      <c r="G26" s="67">
        <f>май!G26+июль!G26+август!G26+октябрь!G27</f>
        <v>4613.4799999999996</v>
      </c>
      <c r="H26" s="64"/>
      <c r="I26" s="63"/>
    </row>
    <row r="27" spans="1:12" x14ac:dyDescent="0.2">
      <c r="A27" s="14" t="s">
        <v>76</v>
      </c>
      <c r="B27" s="153" t="s">
        <v>77</v>
      </c>
      <c r="C27" s="153"/>
      <c r="D27" s="154"/>
      <c r="E27" s="16">
        <f>октябрь!E26+ноябрь!E26</f>
        <v>3</v>
      </c>
      <c r="F27" s="49">
        <f>G27/E27</f>
        <v>199.60333333333332</v>
      </c>
      <c r="G27" s="67">
        <f>июль!G27+октябрь!G26+ноябрь!G26</f>
        <v>598.80999999999995</v>
      </c>
      <c r="H27" s="64"/>
      <c r="I27" s="63"/>
    </row>
    <row r="28" spans="1:12" s="3" customFormat="1" ht="12.75" customHeight="1" x14ac:dyDescent="0.2">
      <c r="A28" s="18"/>
      <c r="B28" s="191" t="s">
        <v>5</v>
      </c>
      <c r="C28" s="192"/>
      <c r="D28" s="193"/>
      <c r="E28" s="19"/>
      <c r="F28" s="46"/>
      <c r="G28" s="20">
        <f>SUM(G24:G27)</f>
        <v>47341.55</v>
      </c>
      <c r="H28" s="42">
        <f>январь!G26+февраль!G26+март!G26+апрель!G26+май!G27+июнь!G26+июль!G28+август!G27+сентябрь!G26+октябрь!G28+ноябрь!G27+декабрь!G26</f>
        <v>47341.55</v>
      </c>
      <c r="I28" s="4"/>
      <c r="J28" s="4"/>
      <c r="K28" s="4"/>
      <c r="L28" s="4"/>
    </row>
    <row r="29" spans="1:12" ht="12.75" customHeight="1" x14ac:dyDescent="0.2">
      <c r="A29" s="14"/>
      <c r="B29" s="153"/>
      <c r="C29" s="153"/>
      <c r="D29" s="154"/>
      <c r="E29" s="21"/>
      <c r="F29" s="44"/>
      <c r="G29" s="17"/>
    </row>
    <row r="30" spans="1:12" x14ac:dyDescent="0.2">
      <c r="A30" s="14" t="s">
        <v>8</v>
      </c>
      <c r="B30" s="153" t="s">
        <v>9</v>
      </c>
      <c r="C30" s="153"/>
      <c r="D30" s="154"/>
      <c r="E30" s="21"/>
      <c r="F30" s="44"/>
      <c r="G30" s="17"/>
    </row>
    <row r="31" spans="1:12" x14ac:dyDescent="0.2">
      <c r="A31" s="14" t="s">
        <v>78</v>
      </c>
      <c r="B31" s="155" t="s">
        <v>94</v>
      </c>
      <c r="C31" s="156"/>
      <c r="D31" s="157"/>
      <c r="E31" s="21">
        <v>2</v>
      </c>
      <c r="F31" s="49">
        <f>G31/E31</f>
        <v>573.40499999999997</v>
      </c>
      <c r="G31" s="17">
        <v>1146.81</v>
      </c>
    </row>
    <row r="32" spans="1:12" x14ac:dyDescent="0.2">
      <c r="A32" s="14" t="s">
        <v>95</v>
      </c>
      <c r="B32" s="155" t="s">
        <v>98</v>
      </c>
      <c r="C32" s="156"/>
      <c r="D32" s="157"/>
      <c r="E32" s="21">
        <v>2</v>
      </c>
      <c r="F32" s="49">
        <f>G32/E32</f>
        <v>44.11</v>
      </c>
      <c r="G32" s="17">
        <v>88.22</v>
      </c>
      <c r="I32" s="63"/>
    </row>
    <row r="33" spans="1:12" ht="12.75" customHeight="1" x14ac:dyDescent="0.2">
      <c r="A33" s="14" t="s">
        <v>128</v>
      </c>
      <c r="B33" s="155" t="s">
        <v>101</v>
      </c>
      <c r="C33" s="156"/>
      <c r="D33" s="157"/>
      <c r="E33" s="21">
        <f>февраль!E29+март!E29</f>
        <v>2</v>
      </c>
      <c r="F33" s="49">
        <f>G33/E33</f>
        <v>898.7</v>
      </c>
      <c r="G33" s="17">
        <f>февраль!G29+март!G29</f>
        <v>1797.4</v>
      </c>
      <c r="I33" s="63"/>
    </row>
    <row r="34" spans="1:12" ht="12.75" customHeight="1" x14ac:dyDescent="0.2">
      <c r="A34" s="14" t="s">
        <v>129</v>
      </c>
      <c r="B34" s="155" t="s">
        <v>64</v>
      </c>
      <c r="C34" s="156"/>
      <c r="D34" s="157"/>
      <c r="E34" s="21">
        <v>1</v>
      </c>
      <c r="F34" s="49">
        <v>3471.12</v>
      </c>
      <c r="G34" s="17">
        <f>F34*E34</f>
        <v>3471.12</v>
      </c>
      <c r="I34" s="63"/>
    </row>
    <row r="35" spans="1:12" x14ac:dyDescent="0.2">
      <c r="A35" s="14" t="s">
        <v>130</v>
      </c>
      <c r="B35" s="155" t="s">
        <v>108</v>
      </c>
      <c r="C35" s="156"/>
      <c r="D35" s="157"/>
      <c r="E35" s="21">
        <v>1</v>
      </c>
      <c r="F35" s="49">
        <v>160</v>
      </c>
      <c r="G35" s="17">
        <f>E35*F35</f>
        <v>160</v>
      </c>
    </row>
    <row r="36" spans="1:12" x14ac:dyDescent="0.2">
      <c r="A36" s="14" t="s">
        <v>131</v>
      </c>
      <c r="B36" s="155" t="s">
        <v>114</v>
      </c>
      <c r="C36" s="156"/>
      <c r="D36" s="157"/>
      <c r="E36" s="21">
        <v>1</v>
      </c>
      <c r="F36" s="44">
        <v>114</v>
      </c>
      <c r="G36" s="17">
        <f>E36*F36</f>
        <v>114</v>
      </c>
    </row>
    <row r="37" spans="1:12" x14ac:dyDescent="0.2">
      <c r="A37" s="14" t="s">
        <v>132</v>
      </c>
      <c r="B37" s="155" t="s">
        <v>117</v>
      </c>
      <c r="C37" s="156"/>
      <c r="D37" s="157"/>
      <c r="E37" s="21">
        <v>1</v>
      </c>
      <c r="F37" s="49">
        <f>G37/E37</f>
        <v>522.13</v>
      </c>
      <c r="G37" s="17">
        <v>522.13</v>
      </c>
    </row>
    <row r="38" spans="1:12" x14ac:dyDescent="0.2">
      <c r="A38" s="14" t="s">
        <v>133</v>
      </c>
      <c r="B38" s="155" t="s">
        <v>126</v>
      </c>
      <c r="C38" s="156"/>
      <c r="D38" s="157"/>
      <c r="E38" s="21">
        <v>1</v>
      </c>
      <c r="F38" s="49">
        <v>44.11</v>
      </c>
      <c r="G38" s="17">
        <f>E38*F38</f>
        <v>44.11</v>
      </c>
      <c r="H38" s="64"/>
    </row>
    <row r="39" spans="1:12" s="3" customFormat="1" x14ac:dyDescent="0.2">
      <c r="A39" s="18"/>
      <c r="B39" s="151" t="s">
        <v>10</v>
      </c>
      <c r="C39" s="151"/>
      <c r="D39" s="152"/>
      <c r="E39" s="19"/>
      <c r="F39" s="46"/>
      <c r="G39" s="20">
        <f>SUM(G31:G38)</f>
        <v>7343.79</v>
      </c>
      <c r="H39" s="42">
        <f>январь!G31+февраль!G31+март!G30+апрель!G30+август!G31+ноябрь!G31+декабрь!G30</f>
        <v>7343.7899999999991</v>
      </c>
      <c r="I39" s="4"/>
      <c r="J39" s="4"/>
      <c r="K39" s="4"/>
      <c r="L39" s="4"/>
    </row>
    <row r="40" spans="1:12" ht="9" customHeight="1" x14ac:dyDescent="0.2">
      <c r="A40" s="14"/>
      <c r="B40" s="153"/>
      <c r="C40" s="153"/>
      <c r="D40" s="154"/>
      <c r="E40" s="21"/>
      <c r="F40" s="44"/>
      <c r="G40" s="17"/>
    </row>
    <row r="41" spans="1:12" x14ac:dyDescent="0.2">
      <c r="A41" s="14" t="s">
        <v>11</v>
      </c>
      <c r="B41" s="153" t="s">
        <v>12</v>
      </c>
      <c r="C41" s="153"/>
      <c r="D41" s="154"/>
      <c r="E41" s="21"/>
      <c r="F41" s="44"/>
      <c r="G41" s="17"/>
    </row>
    <row r="42" spans="1:12" x14ac:dyDescent="0.2">
      <c r="A42" s="14" t="s">
        <v>69</v>
      </c>
      <c r="B42" s="155" t="s">
        <v>96</v>
      </c>
      <c r="C42" s="156"/>
      <c r="D42" s="157"/>
      <c r="E42" s="21">
        <v>1</v>
      </c>
      <c r="F42" s="49">
        <v>55.6</v>
      </c>
      <c r="G42" s="17">
        <f>E42*F42</f>
        <v>55.6</v>
      </c>
    </row>
    <row r="43" spans="1:12" x14ac:dyDescent="0.2">
      <c r="A43" s="14" t="s">
        <v>69</v>
      </c>
      <c r="B43" s="155" t="s">
        <v>97</v>
      </c>
      <c r="C43" s="156"/>
      <c r="D43" s="157"/>
      <c r="E43" s="21">
        <v>1</v>
      </c>
      <c r="F43" s="49">
        <f>G43/E43</f>
        <v>55.6</v>
      </c>
      <c r="G43" s="17">
        <v>55.6</v>
      </c>
    </row>
    <row r="44" spans="1:12" x14ac:dyDescent="0.2">
      <c r="A44" s="14" t="s">
        <v>69</v>
      </c>
      <c r="B44" s="155" t="s">
        <v>106</v>
      </c>
      <c r="C44" s="156"/>
      <c r="D44" s="157"/>
      <c r="E44" s="21">
        <v>1</v>
      </c>
      <c r="F44" s="44">
        <v>345.95</v>
      </c>
      <c r="G44" s="17">
        <f>E44*F44</f>
        <v>345.95</v>
      </c>
    </row>
    <row r="45" spans="1:12" x14ac:dyDescent="0.2">
      <c r="A45" s="14" t="s">
        <v>69</v>
      </c>
      <c r="B45" s="155" t="s">
        <v>110</v>
      </c>
      <c r="C45" s="156"/>
      <c r="D45" s="157"/>
      <c r="E45" s="21">
        <v>2</v>
      </c>
      <c r="F45" s="44">
        <v>55.6</v>
      </c>
      <c r="G45" s="17">
        <f>E45*F45</f>
        <v>111.2</v>
      </c>
    </row>
    <row r="46" spans="1:12" ht="15" customHeight="1" x14ac:dyDescent="0.2">
      <c r="A46" s="14" t="s">
        <v>69</v>
      </c>
      <c r="B46" s="155" t="s">
        <v>115</v>
      </c>
      <c r="C46" s="156"/>
      <c r="D46" s="157"/>
      <c r="E46" s="21">
        <v>1</v>
      </c>
      <c r="F46" s="44">
        <v>220.49</v>
      </c>
      <c r="G46" s="17">
        <f>E46*F46</f>
        <v>220.49</v>
      </c>
    </row>
    <row r="47" spans="1:12" x14ac:dyDescent="0.2">
      <c r="A47" s="14" t="s">
        <v>69</v>
      </c>
      <c r="B47" s="155" t="s">
        <v>120</v>
      </c>
      <c r="C47" s="156"/>
      <c r="D47" s="157"/>
      <c r="E47" s="21">
        <v>2</v>
      </c>
      <c r="F47" s="44">
        <v>55.6</v>
      </c>
      <c r="G47" s="17">
        <f>E47*F47</f>
        <v>111.2</v>
      </c>
    </row>
    <row r="48" spans="1:12" x14ac:dyDescent="0.2">
      <c r="A48" s="14" t="s">
        <v>73</v>
      </c>
      <c r="B48" s="155" t="s">
        <v>122</v>
      </c>
      <c r="C48" s="156"/>
      <c r="D48" s="157"/>
      <c r="E48" s="21">
        <v>1</v>
      </c>
      <c r="F48" s="44">
        <v>155</v>
      </c>
      <c r="G48" s="17">
        <f>E48*F48</f>
        <v>155</v>
      </c>
    </row>
    <row r="49" spans="1:12" s="3" customFormat="1" ht="12.75" customHeight="1" x14ac:dyDescent="0.2">
      <c r="A49" s="18"/>
      <c r="B49" s="191" t="s">
        <v>13</v>
      </c>
      <c r="C49" s="192"/>
      <c r="D49" s="193"/>
      <c r="E49" s="19"/>
      <c r="F49" s="46"/>
      <c r="G49" s="20">
        <f>SUM(G42:G48)</f>
        <v>1055.04</v>
      </c>
      <c r="H49" s="42">
        <f>январь!G35+февраль!G35+март!G34+июль!G35+сентябрь!G33+ноябрь!G36</f>
        <v>1055.04</v>
      </c>
      <c r="I49" s="4"/>
      <c r="J49" s="4"/>
      <c r="K49" s="4"/>
      <c r="L49" s="4"/>
    </row>
    <row r="50" spans="1:12" ht="11.25" customHeight="1" x14ac:dyDescent="0.2">
      <c r="A50" s="14"/>
      <c r="B50" s="153"/>
      <c r="C50" s="153"/>
      <c r="D50" s="154"/>
      <c r="E50" s="21"/>
      <c r="F50" s="44"/>
      <c r="G50" s="17"/>
    </row>
    <row r="51" spans="1:12" s="45" customFormat="1" x14ac:dyDescent="0.2">
      <c r="A51" s="43" t="s">
        <v>15</v>
      </c>
      <c r="B51" s="141" t="s">
        <v>71</v>
      </c>
      <c r="C51" s="141"/>
      <c r="D51" s="142"/>
      <c r="E51" s="65" t="s">
        <v>22</v>
      </c>
      <c r="F51" s="44"/>
      <c r="G51" s="68">
        <f>январь!G37+февраль!G37+март!G36+апрель!G35+май!G35+июнь!G34+июль!G37+август!G36+сентябрь!G35+октябрь!G36+ноябрь!G38+декабрь!G35</f>
        <v>20065.320000000003</v>
      </c>
      <c r="I51" s="4"/>
      <c r="J51" s="4"/>
      <c r="K51" s="4"/>
      <c r="L51" s="61"/>
    </row>
    <row r="52" spans="1:12" s="45" customFormat="1" x14ac:dyDescent="0.2">
      <c r="A52" s="43"/>
      <c r="B52" s="158" t="s">
        <v>100</v>
      </c>
      <c r="C52" s="159"/>
      <c r="D52" s="160"/>
      <c r="E52" s="65"/>
      <c r="F52" s="44"/>
      <c r="G52" s="68"/>
      <c r="I52" s="4"/>
      <c r="J52" s="4"/>
      <c r="K52" s="4"/>
      <c r="L52" s="61"/>
    </row>
    <row r="53" spans="1:12" s="45" customFormat="1" x14ac:dyDescent="0.2">
      <c r="A53" s="43"/>
      <c r="B53" s="158" t="s">
        <v>100</v>
      </c>
      <c r="C53" s="159"/>
      <c r="D53" s="160"/>
      <c r="E53" s="65"/>
      <c r="F53" s="44"/>
      <c r="G53" s="68"/>
      <c r="I53" s="4"/>
      <c r="J53" s="4"/>
      <c r="K53" s="4"/>
      <c r="L53" s="61"/>
    </row>
    <row r="54" spans="1:12" s="45" customFormat="1" x14ac:dyDescent="0.2">
      <c r="A54" s="43"/>
      <c r="B54" s="158" t="s">
        <v>102</v>
      </c>
      <c r="C54" s="159"/>
      <c r="D54" s="160"/>
      <c r="E54" s="65"/>
      <c r="F54" s="44"/>
      <c r="G54" s="68"/>
      <c r="I54" s="4"/>
      <c r="J54" s="4"/>
      <c r="K54" s="4"/>
      <c r="L54" s="61"/>
    </row>
    <row r="55" spans="1:12" s="45" customFormat="1" x14ac:dyDescent="0.2">
      <c r="A55" s="43"/>
      <c r="B55" s="158" t="s">
        <v>103</v>
      </c>
      <c r="C55" s="159"/>
      <c r="D55" s="160"/>
      <c r="E55" s="65"/>
      <c r="F55" s="44"/>
      <c r="G55" s="68"/>
      <c r="I55" s="4"/>
      <c r="J55" s="4"/>
      <c r="K55" s="4"/>
      <c r="L55" s="61"/>
    </row>
    <row r="56" spans="1:12" s="45" customFormat="1" x14ac:dyDescent="0.2">
      <c r="A56" s="43"/>
      <c r="B56" s="158" t="s">
        <v>104</v>
      </c>
      <c r="C56" s="159"/>
      <c r="D56" s="160"/>
      <c r="E56" s="65"/>
      <c r="F56" s="44"/>
      <c r="G56" s="68"/>
      <c r="I56" s="4"/>
      <c r="J56" s="4"/>
      <c r="K56" s="4"/>
      <c r="L56" s="61"/>
    </row>
    <row r="57" spans="1:12" s="45" customFormat="1" x14ac:dyDescent="0.2">
      <c r="A57" s="43"/>
      <c r="B57" s="185" t="s">
        <v>109</v>
      </c>
      <c r="C57" s="186"/>
      <c r="D57" s="187"/>
      <c r="E57" s="65"/>
      <c r="F57" s="44"/>
      <c r="G57" s="68"/>
      <c r="I57" s="4"/>
      <c r="J57" s="4"/>
      <c r="K57" s="4"/>
      <c r="L57" s="61"/>
    </row>
    <row r="58" spans="1:12" s="45" customFormat="1" x14ac:dyDescent="0.2">
      <c r="A58" s="43"/>
      <c r="B58" s="185" t="s">
        <v>111</v>
      </c>
      <c r="C58" s="186"/>
      <c r="D58" s="187"/>
      <c r="E58" s="65"/>
      <c r="F58" s="44"/>
      <c r="G58" s="68"/>
      <c r="I58" s="4"/>
      <c r="J58" s="4"/>
      <c r="K58" s="4"/>
      <c r="L58" s="61"/>
    </row>
    <row r="59" spans="1:12" s="45" customFormat="1" x14ac:dyDescent="0.2">
      <c r="A59" s="43"/>
      <c r="B59" s="185" t="s">
        <v>134</v>
      </c>
      <c r="C59" s="194"/>
      <c r="D59" s="195"/>
      <c r="E59" s="65"/>
      <c r="F59" s="44"/>
      <c r="G59" s="68"/>
      <c r="I59" s="4"/>
      <c r="J59" s="4"/>
      <c r="K59" s="4"/>
      <c r="L59" s="61"/>
    </row>
    <row r="60" spans="1:12" s="45" customFormat="1" x14ac:dyDescent="0.2">
      <c r="A60" s="43"/>
      <c r="B60" s="185" t="s">
        <v>118</v>
      </c>
      <c r="C60" s="194"/>
      <c r="D60" s="195"/>
      <c r="E60" s="65"/>
      <c r="F60" s="44"/>
      <c r="G60" s="68"/>
      <c r="I60" s="4"/>
      <c r="J60" s="4"/>
      <c r="K60" s="4"/>
      <c r="L60" s="61"/>
    </row>
    <row r="61" spans="1:12" s="45" customFormat="1" x14ac:dyDescent="0.2">
      <c r="A61" s="43"/>
      <c r="B61" s="185" t="s">
        <v>121</v>
      </c>
      <c r="C61" s="194"/>
      <c r="D61" s="195"/>
      <c r="E61" s="65"/>
      <c r="F61" s="44"/>
      <c r="G61" s="68"/>
      <c r="I61" s="4"/>
      <c r="J61" s="4"/>
      <c r="K61" s="4"/>
      <c r="L61" s="61"/>
    </row>
    <row r="62" spans="1:12" s="45" customFormat="1" x14ac:dyDescent="0.2">
      <c r="A62" s="43"/>
      <c r="B62" s="185" t="s">
        <v>127</v>
      </c>
      <c r="C62" s="194"/>
      <c r="D62" s="195"/>
      <c r="E62" s="65"/>
      <c r="F62" s="44"/>
      <c r="G62" s="68"/>
      <c r="I62" s="4"/>
      <c r="J62" s="4"/>
      <c r="K62" s="4"/>
      <c r="L62" s="61"/>
    </row>
    <row r="63" spans="1:12" s="45" customFormat="1" x14ac:dyDescent="0.2">
      <c r="A63" s="43" t="s">
        <v>16</v>
      </c>
      <c r="B63" s="141" t="s">
        <v>72</v>
      </c>
      <c r="C63" s="141"/>
      <c r="D63" s="142"/>
      <c r="E63" s="65" t="s">
        <v>22</v>
      </c>
      <c r="F63" s="44"/>
      <c r="G63" s="68">
        <f>январь!G39+февраль!G42+март!G37+апрель!G36+май!G37+июнь!G36+июль!G38+август!G38+сентябрь!G36+октябрь!G38+ноябрь!G40+декабрь!G37</f>
        <v>25639.019999999997</v>
      </c>
      <c r="H63" s="126"/>
      <c r="I63" s="4"/>
      <c r="J63" s="4"/>
      <c r="K63" s="4"/>
      <c r="L63" s="61"/>
    </row>
    <row r="64" spans="1:12" s="45" customFormat="1" ht="12.75" customHeight="1" x14ac:dyDescent="0.2">
      <c r="A64" s="43" t="s">
        <v>17</v>
      </c>
      <c r="B64" s="141" t="s">
        <v>92</v>
      </c>
      <c r="C64" s="141"/>
      <c r="D64" s="142"/>
      <c r="E64" s="65" t="s">
        <v>22</v>
      </c>
      <c r="F64" s="44"/>
      <c r="G64" s="68">
        <f>январь!G40+февраль!G43+март!G38+апрель!G37+май!G38+июнь!G37+июль!G39+август!G39+сентябрь!G37+октябрь!G39+ноябрь!G41+декабрь!G38</f>
        <v>13265.406000000001</v>
      </c>
      <c r="I64" s="4"/>
      <c r="J64" s="4"/>
      <c r="K64" s="4"/>
      <c r="L64" s="61"/>
    </row>
    <row r="65" spans="1:13" s="45" customFormat="1" ht="12.75" hidden="1" customHeight="1" x14ac:dyDescent="0.2">
      <c r="A65" s="43" t="s">
        <v>18</v>
      </c>
      <c r="B65" s="141" t="s">
        <v>51</v>
      </c>
      <c r="C65" s="141"/>
      <c r="D65" s="142"/>
      <c r="E65" s="65" t="s">
        <v>47</v>
      </c>
      <c r="F65" s="44"/>
      <c r="G65" s="68">
        <v>0</v>
      </c>
      <c r="I65" s="61"/>
      <c r="J65" s="61"/>
      <c r="K65" s="61"/>
      <c r="L65" s="61"/>
    </row>
    <row r="66" spans="1:13" s="45" customFormat="1" ht="23.25" customHeight="1" x14ac:dyDescent="0.2">
      <c r="A66" s="43" t="s">
        <v>18</v>
      </c>
      <c r="B66" s="140" t="s">
        <v>135</v>
      </c>
      <c r="C66" s="141"/>
      <c r="D66" s="142"/>
      <c r="E66" s="65" t="s">
        <v>47</v>
      </c>
      <c r="F66" s="44"/>
      <c r="G66" s="68">
        <f>(0.25+1.08+1.66)*1150</f>
        <v>3438.5000000000005</v>
      </c>
      <c r="I66" s="4"/>
      <c r="J66" s="4"/>
      <c r="K66" s="4"/>
      <c r="L66" s="61"/>
    </row>
    <row r="67" spans="1:13" s="3" customFormat="1" ht="13.5" thickBot="1" x14ac:dyDescent="0.25">
      <c r="A67" s="35"/>
      <c r="B67" s="143" t="s">
        <v>19</v>
      </c>
      <c r="C67" s="143"/>
      <c r="D67" s="144"/>
      <c r="E67" s="25"/>
      <c r="F67" s="25"/>
      <c r="G67" s="36">
        <f>G28+G39+G49+G51+G63+G64+G65+G66</f>
        <v>118148.626</v>
      </c>
      <c r="H67" s="42"/>
      <c r="I67" s="61"/>
      <c r="J67" s="61"/>
      <c r="K67" s="61"/>
      <c r="L67" s="4"/>
    </row>
    <row r="68" spans="1:13" ht="7.5" customHeight="1" x14ac:dyDescent="0.2">
      <c r="A68" s="7"/>
      <c r="B68" s="7"/>
      <c r="C68" s="7"/>
      <c r="D68" s="7"/>
      <c r="E68" s="7"/>
      <c r="F68" s="7"/>
      <c r="G68" s="7"/>
      <c r="I68" s="61"/>
      <c r="J68" s="61"/>
      <c r="K68" s="61"/>
    </row>
    <row r="69" spans="1:13" x14ac:dyDescent="0.2">
      <c r="A69" s="22" t="s">
        <v>23</v>
      </c>
      <c r="B69" s="22"/>
      <c r="C69" s="22"/>
      <c r="D69" s="7"/>
      <c r="E69" s="7"/>
      <c r="F69" s="7"/>
      <c r="G69" s="7"/>
      <c r="I69" s="60"/>
      <c r="J69" s="61"/>
      <c r="K69" s="61"/>
    </row>
    <row r="70" spans="1:13" ht="7.5" customHeight="1" thickBot="1" x14ac:dyDescent="0.25">
      <c r="A70" s="7"/>
      <c r="B70" s="7"/>
      <c r="C70" s="7"/>
      <c r="D70" s="7"/>
      <c r="E70" s="7"/>
      <c r="F70" s="7"/>
      <c r="G70" s="7"/>
    </row>
    <row r="71" spans="1:13" s="40" customFormat="1" ht="32.25" customHeight="1" thickBot="1" x14ac:dyDescent="0.25">
      <c r="A71" s="55" t="s">
        <v>0</v>
      </c>
      <c r="B71" s="145" t="s">
        <v>1</v>
      </c>
      <c r="C71" s="146"/>
      <c r="D71" s="100" t="s">
        <v>43</v>
      </c>
      <c r="E71" s="100" t="s">
        <v>46</v>
      </c>
      <c r="F71" s="100" t="s">
        <v>44</v>
      </c>
      <c r="G71" s="57" t="s">
        <v>20</v>
      </c>
      <c r="I71" s="62"/>
      <c r="J71" s="62"/>
      <c r="K71" s="62"/>
      <c r="L71" s="62"/>
    </row>
    <row r="72" spans="1:13" s="40" customFormat="1" ht="14.25" customHeight="1" thickBot="1" x14ac:dyDescent="0.25">
      <c r="A72" s="69"/>
      <c r="B72" s="200" t="s">
        <v>112</v>
      </c>
      <c r="C72" s="201"/>
      <c r="D72" s="121">
        <v>1</v>
      </c>
      <c r="E72" s="122">
        <v>42923</v>
      </c>
      <c r="F72" s="123"/>
      <c r="G72" s="124">
        <v>507</v>
      </c>
      <c r="I72" s="62"/>
      <c r="J72" s="62"/>
      <c r="K72" s="62"/>
      <c r="L72" s="62"/>
    </row>
    <row r="73" spans="1:13" s="40" customFormat="1" ht="28.5" customHeight="1" thickBot="1" x14ac:dyDescent="0.25">
      <c r="A73" s="99"/>
      <c r="B73" s="196" t="s">
        <v>116</v>
      </c>
      <c r="C73" s="197"/>
      <c r="D73" s="118">
        <v>2</v>
      </c>
      <c r="E73" s="125">
        <v>42986</v>
      </c>
      <c r="F73" s="119"/>
      <c r="G73" s="120">
        <v>2419</v>
      </c>
      <c r="I73" s="62"/>
      <c r="J73" s="62"/>
      <c r="K73" s="62"/>
      <c r="L73" s="62"/>
    </row>
    <row r="74" spans="1:13" s="40" customFormat="1" ht="15" customHeight="1" thickBot="1" x14ac:dyDescent="0.25">
      <c r="A74" s="99"/>
      <c r="B74" s="196" t="s">
        <v>119</v>
      </c>
      <c r="C74" s="197"/>
      <c r="D74" s="118">
        <v>3</v>
      </c>
      <c r="E74" s="125">
        <v>43031</v>
      </c>
      <c r="F74" s="119"/>
      <c r="G74" s="120">
        <v>9630</v>
      </c>
      <c r="I74" s="62"/>
      <c r="J74" s="62"/>
      <c r="K74" s="62"/>
      <c r="L74" s="62"/>
    </row>
    <row r="75" spans="1:13" s="40" customFormat="1" ht="15" customHeight="1" thickBot="1" x14ac:dyDescent="0.25">
      <c r="A75" s="99"/>
      <c r="B75" s="196" t="s">
        <v>123</v>
      </c>
      <c r="C75" s="197"/>
      <c r="D75" s="118">
        <v>4</v>
      </c>
      <c r="E75" s="125">
        <v>43042</v>
      </c>
      <c r="F75" s="119"/>
      <c r="G75" s="120">
        <v>697</v>
      </c>
      <c r="I75" s="62"/>
      <c r="J75" s="62"/>
      <c r="K75" s="62"/>
      <c r="L75" s="62"/>
    </row>
    <row r="76" spans="1:13" s="3" customFormat="1" ht="13.5" customHeight="1" thickBot="1" x14ac:dyDescent="0.25">
      <c r="A76" s="24"/>
      <c r="B76" s="198" t="s">
        <v>21</v>
      </c>
      <c r="C76" s="199"/>
      <c r="D76" s="38"/>
      <c r="E76" s="25"/>
      <c r="F76" s="39"/>
      <c r="G76" s="36">
        <f>SUM(G72:G75)</f>
        <v>13253</v>
      </c>
      <c r="H76" s="42"/>
      <c r="I76" s="4"/>
      <c r="J76" s="4"/>
      <c r="K76" s="4"/>
      <c r="L76" s="4"/>
    </row>
    <row r="77" spans="1:13" x14ac:dyDescent="0.2">
      <c r="A77" s="7"/>
      <c r="B77" s="7"/>
      <c r="C77" s="7"/>
      <c r="D77" s="7"/>
      <c r="E77" s="7"/>
      <c r="F77" s="7"/>
      <c r="G77" s="7"/>
      <c r="H77" s="4"/>
    </row>
    <row r="78" spans="1:13" x14ac:dyDescent="0.2">
      <c r="A78" s="7"/>
      <c r="B78" s="7"/>
      <c r="C78" s="7"/>
      <c r="D78" s="7"/>
      <c r="E78" s="7"/>
      <c r="F78" s="7"/>
      <c r="G78" s="7"/>
      <c r="H78" s="4"/>
    </row>
    <row r="79" spans="1:13" x14ac:dyDescent="0.2">
      <c r="A79" s="7"/>
      <c r="B79" s="7"/>
      <c r="C79" s="7"/>
      <c r="D79" s="7"/>
      <c r="E79" s="7"/>
      <c r="F79" s="7"/>
      <c r="G79" s="7"/>
      <c r="H79" s="4"/>
    </row>
    <row r="80" spans="1:13" s="4" customFormat="1" x14ac:dyDescent="0.2">
      <c r="A80" s="11" t="s">
        <v>31</v>
      </c>
      <c r="B80" s="11"/>
      <c r="C80" s="7" t="s">
        <v>52</v>
      </c>
      <c r="D80" s="26"/>
      <c r="E80" s="26"/>
      <c r="F80" s="7"/>
      <c r="G80" s="7" t="s">
        <v>53</v>
      </c>
      <c r="M80"/>
    </row>
    <row r="81" spans="1:13" s="4" customFormat="1" x14ac:dyDescent="0.2">
      <c r="A81" s="11"/>
      <c r="B81" s="11"/>
      <c r="C81" s="7"/>
      <c r="D81" s="27"/>
      <c r="E81" s="27"/>
      <c r="F81" s="7"/>
      <c r="G81" s="7"/>
      <c r="M81"/>
    </row>
    <row r="82" spans="1:13" s="4" customFormat="1" x14ac:dyDescent="0.2">
      <c r="A82" s="7"/>
      <c r="B82" s="7"/>
      <c r="C82" s="7" t="s">
        <v>32</v>
      </c>
      <c r="D82" s="7"/>
      <c r="E82" s="27"/>
      <c r="F82" s="27"/>
      <c r="G82" s="7"/>
      <c r="H82"/>
      <c r="M82"/>
    </row>
    <row r="83" spans="1:13" s="4" customFormat="1" ht="13.5" customHeight="1" x14ac:dyDescent="0.2">
      <c r="A83" s="7"/>
      <c r="B83" s="7"/>
      <c r="C83" s="7"/>
      <c r="D83" s="7"/>
      <c r="E83" s="7"/>
      <c r="F83" s="7"/>
      <c r="G83" s="7"/>
      <c r="H83"/>
    </row>
    <row r="84" spans="1:13" s="4" customFormat="1" x14ac:dyDescent="0.2">
      <c r="A84" s="11" t="s">
        <v>42</v>
      </c>
      <c r="B84" s="7"/>
      <c r="C84" s="7" t="s">
        <v>48</v>
      </c>
      <c r="D84" s="26"/>
      <c r="E84" s="26"/>
      <c r="F84" s="27"/>
      <c r="G84" s="47" t="s">
        <v>68</v>
      </c>
      <c r="H84" s="104"/>
    </row>
    <row r="85" spans="1:13" s="4" customFormat="1" ht="11.25" x14ac:dyDescent="0.2">
      <c r="H85" s="51"/>
    </row>
    <row r="86" spans="1:13" s="4" customFormat="1" ht="11.25" x14ac:dyDescent="0.2"/>
    <row r="87" spans="1:13" s="4" customFormat="1" ht="11.25" x14ac:dyDescent="0.2"/>
  </sheetData>
  <mergeCells count="73">
    <mergeCell ref="B66:D66"/>
    <mergeCell ref="B67:D67"/>
    <mergeCell ref="B71:C71"/>
    <mergeCell ref="B76:C76"/>
    <mergeCell ref="B49:D49"/>
    <mergeCell ref="B50:D50"/>
    <mergeCell ref="B51:D51"/>
    <mergeCell ref="B63:D63"/>
    <mergeCell ref="B64:D64"/>
    <mergeCell ref="B65:D65"/>
    <mergeCell ref="B73:C73"/>
    <mergeCell ref="B56:D56"/>
    <mergeCell ref="B57:D57"/>
    <mergeCell ref="B58:D58"/>
    <mergeCell ref="B59:D59"/>
    <mergeCell ref="B60:D60"/>
    <mergeCell ref="B61:D61"/>
    <mergeCell ref="B62:D62"/>
    <mergeCell ref="B74:C74"/>
    <mergeCell ref="B26:D26"/>
    <mergeCell ref="B27:D27"/>
    <mergeCell ref="B31:D31"/>
    <mergeCell ref="B33:D33"/>
    <mergeCell ref="B29:D29"/>
    <mergeCell ref="B30:D30"/>
    <mergeCell ref="B28:D28"/>
    <mergeCell ref="B32:D32"/>
    <mergeCell ref="B34:D34"/>
    <mergeCell ref="B35:D35"/>
    <mergeCell ref="B42:D42"/>
    <mergeCell ref="B43:D43"/>
    <mergeCell ref="B44:D44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  <mergeCell ref="B75:C75"/>
    <mergeCell ref="B36:D36"/>
    <mergeCell ref="B37:D37"/>
    <mergeCell ref="B38:D38"/>
    <mergeCell ref="B54:D54"/>
    <mergeCell ref="B55:D55"/>
    <mergeCell ref="B39:D39"/>
    <mergeCell ref="B40:D40"/>
    <mergeCell ref="B41:D41"/>
    <mergeCell ref="B45:D45"/>
    <mergeCell ref="B46:D46"/>
    <mergeCell ref="B47:D47"/>
    <mergeCell ref="B48:D48"/>
    <mergeCell ref="B52:D52"/>
    <mergeCell ref="B53:D53"/>
    <mergeCell ref="B72:C72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K5" sqref="K5"/>
    </sheetView>
  </sheetViews>
  <sheetFormatPr defaultRowHeight="12.75" x14ac:dyDescent="0.2"/>
  <cols>
    <col min="1" max="1" width="19.28515625" style="130" customWidth="1"/>
    <col min="2" max="2" width="12.85546875" style="130" customWidth="1"/>
    <col min="3" max="3" width="13.42578125" style="130" customWidth="1"/>
    <col min="4" max="4" width="13.85546875" style="130" customWidth="1"/>
    <col min="5" max="5" width="14.7109375" style="130" customWidth="1"/>
    <col min="6" max="6" width="17.28515625" style="130" customWidth="1"/>
    <col min="7" max="7" width="14.85546875" style="130" customWidth="1"/>
    <col min="8" max="8" width="13" style="130" customWidth="1"/>
    <col min="9" max="9" width="11.85546875" style="130" customWidth="1"/>
    <col min="10" max="10" width="14.140625" style="130" customWidth="1"/>
    <col min="11" max="11" width="11.42578125" style="130" customWidth="1"/>
    <col min="12" max="12" width="14.7109375" style="130" customWidth="1"/>
    <col min="13" max="16384" width="9.140625" style="130"/>
  </cols>
  <sheetData>
    <row r="2" spans="1:12" ht="62.25" customHeight="1" x14ac:dyDescent="0.2">
      <c r="A2" s="127"/>
      <c r="B2" s="128" t="s">
        <v>80</v>
      </c>
      <c r="C2" s="128" t="s">
        <v>81</v>
      </c>
      <c r="D2" s="128" t="s">
        <v>82</v>
      </c>
      <c r="E2" s="128" t="s">
        <v>83</v>
      </c>
      <c r="F2" s="128" t="s">
        <v>84</v>
      </c>
      <c r="G2" s="128" t="s">
        <v>85</v>
      </c>
      <c r="H2" s="128" t="s">
        <v>86</v>
      </c>
      <c r="I2" s="128" t="s">
        <v>87</v>
      </c>
      <c r="J2" s="128" t="s">
        <v>88</v>
      </c>
      <c r="K2" s="128" t="s">
        <v>89</v>
      </c>
      <c r="L2" s="129"/>
    </row>
    <row r="3" spans="1:12" ht="21" customHeight="1" x14ac:dyDescent="0.2">
      <c r="A3" s="131" t="s">
        <v>90</v>
      </c>
      <c r="B3" s="132">
        <v>0.94</v>
      </c>
      <c r="C3" s="132">
        <v>2.41</v>
      </c>
      <c r="D3" s="132">
        <v>0.05</v>
      </c>
      <c r="E3" s="132">
        <v>3.52</v>
      </c>
      <c r="F3" s="132">
        <v>1.67</v>
      </c>
      <c r="G3" s="132">
        <v>0.11</v>
      </c>
      <c r="H3" s="132">
        <v>1.8</v>
      </c>
      <c r="I3" s="132">
        <v>2.2999999999999998</v>
      </c>
      <c r="J3" s="132">
        <v>1.19</v>
      </c>
      <c r="K3" s="133">
        <f>SUM(B3:J3)</f>
        <v>13.99</v>
      </c>
    </row>
    <row r="4" spans="1:12" ht="42.75" customHeight="1" x14ac:dyDescent="0.2">
      <c r="A4" s="128" t="s">
        <v>91</v>
      </c>
      <c r="B4" s="134">
        <f>свод17!G24+свод17!G26+свод17!G27+свод17!G66</f>
        <v>35238.860000000008</v>
      </c>
      <c r="C4" s="134">
        <f>свод17!G25</f>
        <v>15541.189999999999</v>
      </c>
      <c r="D4" s="134">
        <v>0</v>
      </c>
      <c r="E4" s="134">
        <f>свод17!G39+свод17!G74+свод17!G75</f>
        <v>17670.79</v>
      </c>
      <c r="F4" s="134">
        <f>свод17!G49+свод17!G72+свод17!G73</f>
        <v>3981.04</v>
      </c>
      <c r="G4" s="131">
        <v>0</v>
      </c>
      <c r="H4" s="134">
        <f>свод17!G51</f>
        <v>20065.320000000003</v>
      </c>
      <c r="I4" s="134">
        <f>свод17!G63</f>
        <v>25639.019999999997</v>
      </c>
      <c r="J4" s="134">
        <f>свод17!G64</f>
        <v>13265.406000000001</v>
      </c>
      <c r="K4" s="133">
        <f>SUM(B4:J4)</f>
        <v>131401.62599999999</v>
      </c>
    </row>
    <row r="5" spans="1:12" ht="34.5" customHeight="1" x14ac:dyDescent="0.2">
      <c r="A5" s="135" t="s">
        <v>136</v>
      </c>
      <c r="B5" s="136">
        <f t="shared" ref="B5:G5" si="0">928.8*B3*12</f>
        <v>10476.863999999998</v>
      </c>
      <c r="C5" s="136">
        <f t="shared" si="0"/>
        <v>26860.896000000001</v>
      </c>
      <c r="D5" s="136">
        <f t="shared" si="0"/>
        <v>557.28</v>
      </c>
      <c r="E5" s="136">
        <f t="shared" si="0"/>
        <v>39232.511999999995</v>
      </c>
      <c r="F5" s="136">
        <f t="shared" si="0"/>
        <v>18613.151999999998</v>
      </c>
      <c r="G5" s="136">
        <f t="shared" si="0"/>
        <v>1226.0159999999998</v>
      </c>
      <c r="H5" s="136">
        <f>H4</f>
        <v>20065.320000000003</v>
      </c>
      <c r="I5" s="136">
        <f>I4</f>
        <v>25639.019999999997</v>
      </c>
      <c r="J5" s="136">
        <f>J4</f>
        <v>13265.406000000001</v>
      </c>
      <c r="K5" s="137">
        <f>SUM(B5:J5)</f>
        <v>155936.46599999999</v>
      </c>
      <c r="L5" s="129"/>
    </row>
    <row r="6" spans="1:12" x14ac:dyDescent="0.2">
      <c r="A6" s="135" t="s">
        <v>137</v>
      </c>
      <c r="B6" s="138">
        <v>4</v>
      </c>
      <c r="C6" s="138">
        <v>2</v>
      </c>
      <c r="D6" s="138">
        <v>3</v>
      </c>
      <c r="E6" s="138">
        <v>9</v>
      </c>
      <c r="F6" s="138">
        <v>8</v>
      </c>
      <c r="G6" s="138">
        <v>1</v>
      </c>
      <c r="H6" s="138">
        <v>5</v>
      </c>
      <c r="I6" s="138">
        <v>7</v>
      </c>
      <c r="J6" s="138">
        <v>6</v>
      </c>
      <c r="K6" s="138"/>
    </row>
    <row r="9" spans="1:12" x14ac:dyDescent="0.2">
      <c r="D9" s="129"/>
      <c r="L9" s="129"/>
    </row>
    <row r="11" spans="1:12" x14ac:dyDescent="0.2">
      <c r="D11" s="129"/>
      <c r="L11" s="129"/>
    </row>
    <row r="13" spans="1:12" x14ac:dyDescent="0.2">
      <c r="D13" s="129"/>
      <c r="L13" s="129"/>
    </row>
    <row r="15" spans="1:12" x14ac:dyDescent="0.2">
      <c r="D15" s="139"/>
      <c r="L15" s="139"/>
    </row>
    <row r="16" spans="1:12" x14ac:dyDescent="0.2">
      <c r="D16" s="139"/>
      <c r="L16" s="139"/>
    </row>
    <row r="17" spans="4:12" x14ac:dyDescent="0.2">
      <c r="D17" s="139"/>
      <c r="L17" s="139"/>
    </row>
    <row r="18" spans="4:12" x14ac:dyDescent="0.2">
      <c r="D18" s="139"/>
      <c r="L18" s="139"/>
    </row>
    <row r="19" spans="4:12" x14ac:dyDescent="0.2">
      <c r="D19" s="139"/>
      <c r="L19" s="139"/>
    </row>
    <row r="20" spans="4:12" x14ac:dyDescent="0.2">
      <c r="D20" s="139"/>
      <c r="L20" s="13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8" workbookViewId="0">
      <selection activeCell="A38" sqref="A38:XFD41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66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8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8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2</v>
      </c>
      <c r="E13" s="10">
        <v>42794</v>
      </c>
      <c r="F13" s="10">
        <v>42767</v>
      </c>
      <c r="G13" s="10">
        <v>42794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G46+G52</f>
        <v>14475.412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5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5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53" t="s">
        <v>2</v>
      </c>
      <c r="F22" s="53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15</v>
      </c>
      <c r="F24" s="49">
        <f>G24/E24</f>
        <v>215.96066666666667</v>
      </c>
      <c r="G24" s="67">
        <v>3239.41</v>
      </c>
      <c r="H24" s="64"/>
      <c r="I24" s="63"/>
      <c r="J24" s="63"/>
    </row>
    <row r="25" spans="1:12" x14ac:dyDescent="0.2">
      <c r="A25" s="14" t="s">
        <v>7</v>
      </c>
      <c r="B25" s="153" t="s">
        <v>67</v>
      </c>
      <c r="C25" s="153"/>
      <c r="D25" s="154"/>
      <c r="E25" s="16">
        <v>12</v>
      </c>
      <c r="F25" s="49">
        <f>G25/E25</f>
        <v>130.99416666666667</v>
      </c>
      <c r="G25" s="67">
        <v>1571.93</v>
      </c>
      <c r="H25" s="64"/>
      <c r="I25" s="63"/>
    </row>
    <row r="26" spans="1:12" s="3" customFormat="1" x14ac:dyDescent="0.2">
      <c r="A26" s="18"/>
      <c r="B26" s="151" t="s">
        <v>5</v>
      </c>
      <c r="C26" s="151"/>
      <c r="D26" s="152"/>
      <c r="E26" s="19"/>
      <c r="F26" s="46"/>
      <c r="G26" s="20">
        <f>SUM(G24:G25)</f>
        <v>4811.34</v>
      </c>
      <c r="I26" s="4"/>
      <c r="J26" s="4"/>
      <c r="K26" s="4"/>
      <c r="L26" s="4"/>
    </row>
    <row r="27" spans="1:12" ht="12.75" customHeight="1" x14ac:dyDescent="0.2">
      <c r="A27" s="14"/>
      <c r="B27" s="153"/>
      <c r="C27" s="153"/>
      <c r="D27" s="154"/>
      <c r="E27" s="21"/>
      <c r="F27" s="44"/>
      <c r="G27" s="17"/>
    </row>
    <row r="28" spans="1:12" x14ac:dyDescent="0.2">
      <c r="A28" s="14" t="s">
        <v>8</v>
      </c>
      <c r="B28" s="153" t="s">
        <v>9</v>
      </c>
      <c r="C28" s="153"/>
      <c r="D28" s="154"/>
      <c r="E28" s="21"/>
      <c r="F28" s="44"/>
      <c r="G28" s="17"/>
    </row>
    <row r="29" spans="1:12" ht="12.75" customHeight="1" x14ac:dyDescent="0.2">
      <c r="A29" s="14" t="s">
        <v>78</v>
      </c>
      <c r="B29" s="155" t="s">
        <v>101</v>
      </c>
      <c r="C29" s="156"/>
      <c r="D29" s="157"/>
      <c r="E29" s="21">
        <v>1</v>
      </c>
      <c r="F29" s="49">
        <f>G29/E29</f>
        <v>1224</v>
      </c>
      <c r="G29" s="17">
        <v>1224</v>
      </c>
      <c r="I29" s="63"/>
    </row>
    <row r="30" spans="1:12" ht="12.75" customHeight="1" x14ac:dyDescent="0.2">
      <c r="A30" s="14" t="s">
        <v>95</v>
      </c>
      <c r="B30" s="155" t="s">
        <v>64</v>
      </c>
      <c r="C30" s="156"/>
      <c r="D30" s="157"/>
      <c r="E30" s="21">
        <v>1</v>
      </c>
      <c r="F30" s="49">
        <v>3471.12</v>
      </c>
      <c r="G30" s="17">
        <f>F30*E30</f>
        <v>3471.12</v>
      </c>
      <c r="I30" s="63"/>
    </row>
    <row r="31" spans="1:12" s="3" customFormat="1" x14ac:dyDescent="0.2">
      <c r="A31" s="18"/>
      <c r="B31" s="151" t="s">
        <v>10</v>
      </c>
      <c r="C31" s="151"/>
      <c r="D31" s="152"/>
      <c r="E31" s="19"/>
      <c r="F31" s="46"/>
      <c r="G31" s="20">
        <f>G29+G30</f>
        <v>4695.12</v>
      </c>
      <c r="I31" s="4"/>
      <c r="J31" s="4"/>
      <c r="K31" s="4"/>
      <c r="L31" s="4"/>
    </row>
    <row r="32" spans="1:12" ht="9" customHeight="1" x14ac:dyDescent="0.2">
      <c r="A32" s="14"/>
      <c r="B32" s="153"/>
      <c r="C32" s="153"/>
      <c r="D32" s="154"/>
      <c r="E32" s="21"/>
      <c r="F32" s="44"/>
      <c r="G32" s="17"/>
    </row>
    <row r="33" spans="1:12" x14ac:dyDescent="0.2">
      <c r="A33" s="14" t="s">
        <v>11</v>
      </c>
      <c r="B33" s="153" t="s">
        <v>12</v>
      </c>
      <c r="C33" s="153"/>
      <c r="D33" s="154"/>
      <c r="E33" s="21"/>
      <c r="F33" s="44"/>
      <c r="G33" s="17"/>
    </row>
    <row r="34" spans="1:12" x14ac:dyDescent="0.2">
      <c r="A34" s="14" t="s">
        <v>69</v>
      </c>
      <c r="B34" s="155" t="s">
        <v>97</v>
      </c>
      <c r="C34" s="156"/>
      <c r="D34" s="157"/>
      <c r="E34" s="21">
        <v>1</v>
      </c>
      <c r="F34" s="49">
        <f>G34/E34</f>
        <v>55.6</v>
      </c>
      <c r="G34" s="17">
        <v>55.6</v>
      </c>
    </row>
    <row r="35" spans="1:12" s="3" customFormat="1" x14ac:dyDescent="0.2">
      <c r="A35" s="18"/>
      <c r="B35" s="151" t="s">
        <v>13</v>
      </c>
      <c r="C35" s="151"/>
      <c r="D35" s="152"/>
      <c r="E35" s="19"/>
      <c r="F35" s="46"/>
      <c r="G35" s="20">
        <f>G34</f>
        <v>55.6</v>
      </c>
      <c r="I35" s="4"/>
      <c r="J35" s="4"/>
      <c r="K35" s="4"/>
      <c r="L35" s="4"/>
    </row>
    <row r="36" spans="1:12" ht="11.25" customHeight="1" x14ac:dyDescent="0.2">
      <c r="A36" s="14"/>
      <c r="B36" s="153"/>
      <c r="C36" s="153"/>
      <c r="D36" s="154"/>
      <c r="E36" s="21"/>
      <c r="F36" s="44"/>
      <c r="G36" s="17"/>
    </row>
    <row r="37" spans="1:12" s="45" customFormat="1" x14ac:dyDescent="0.2">
      <c r="A37" s="43" t="s">
        <v>15</v>
      </c>
      <c r="B37" s="141" t="s">
        <v>71</v>
      </c>
      <c r="C37" s="141"/>
      <c r="D37" s="142"/>
      <c r="E37" s="65" t="s">
        <v>22</v>
      </c>
      <c r="F37" s="44"/>
      <c r="G37" s="68">
        <f>1.8*928.8</f>
        <v>1671.84</v>
      </c>
      <c r="I37" s="4"/>
      <c r="J37" s="4"/>
      <c r="K37" s="4"/>
      <c r="L37" s="61"/>
    </row>
    <row r="38" spans="1:12" s="45" customFormat="1" x14ac:dyDescent="0.2">
      <c r="A38" s="43"/>
      <c r="B38" s="158" t="s">
        <v>100</v>
      </c>
      <c r="C38" s="159"/>
      <c r="D38" s="160"/>
      <c r="E38" s="65"/>
      <c r="F38" s="44"/>
      <c r="G38" s="68"/>
      <c r="I38" s="4"/>
      <c r="J38" s="4"/>
      <c r="K38" s="4"/>
      <c r="L38" s="61"/>
    </row>
    <row r="39" spans="1:12" s="45" customFormat="1" x14ac:dyDescent="0.2">
      <c r="A39" s="43"/>
      <c r="B39" s="158" t="s">
        <v>102</v>
      </c>
      <c r="C39" s="159"/>
      <c r="D39" s="160"/>
      <c r="E39" s="65"/>
      <c r="F39" s="44"/>
      <c r="G39" s="68"/>
      <c r="I39" s="4"/>
      <c r="J39" s="4"/>
      <c r="K39" s="4"/>
      <c r="L39" s="61"/>
    </row>
    <row r="40" spans="1:12" s="45" customFormat="1" x14ac:dyDescent="0.2">
      <c r="A40" s="43"/>
      <c r="B40" s="158" t="s">
        <v>103</v>
      </c>
      <c r="C40" s="159"/>
      <c r="D40" s="160"/>
      <c r="E40" s="65"/>
      <c r="F40" s="44"/>
      <c r="G40" s="68"/>
      <c r="I40" s="4"/>
      <c r="J40" s="4"/>
      <c r="K40" s="4"/>
      <c r="L40" s="61"/>
    </row>
    <row r="41" spans="1:12" s="45" customFormat="1" x14ac:dyDescent="0.2">
      <c r="A41" s="43"/>
      <c r="B41" s="158" t="s">
        <v>104</v>
      </c>
      <c r="C41" s="159"/>
      <c r="D41" s="160"/>
      <c r="E41" s="65"/>
      <c r="F41" s="44"/>
      <c r="G41" s="68"/>
      <c r="I41" s="4"/>
      <c r="J41" s="4"/>
      <c r="K41" s="4"/>
      <c r="L41" s="61"/>
    </row>
    <row r="42" spans="1:12" s="45" customFormat="1" x14ac:dyDescent="0.2">
      <c r="A42" s="43" t="s">
        <v>16</v>
      </c>
      <c r="B42" s="141" t="s">
        <v>72</v>
      </c>
      <c r="C42" s="141"/>
      <c r="D42" s="142"/>
      <c r="E42" s="65" t="s">
        <v>22</v>
      </c>
      <c r="F42" s="44"/>
      <c r="G42" s="68">
        <f>2.3*928.8</f>
        <v>2136.2399999999998</v>
      </c>
      <c r="I42" s="4"/>
      <c r="J42" s="4"/>
      <c r="K42" s="4"/>
      <c r="L42" s="61"/>
    </row>
    <row r="43" spans="1:12" s="45" customFormat="1" ht="15" customHeight="1" x14ac:dyDescent="0.2">
      <c r="A43" s="43" t="s">
        <v>17</v>
      </c>
      <c r="B43" s="141" t="s">
        <v>92</v>
      </c>
      <c r="C43" s="141"/>
      <c r="D43" s="142"/>
      <c r="E43" s="65" t="s">
        <v>22</v>
      </c>
      <c r="F43" s="44"/>
      <c r="G43" s="68">
        <f>1.19*928.8</f>
        <v>1105.2719999999999</v>
      </c>
      <c r="I43" s="4"/>
      <c r="J43" s="4"/>
      <c r="K43" s="4"/>
      <c r="L43" s="61"/>
    </row>
    <row r="44" spans="1:12" s="45" customFormat="1" ht="12.75" hidden="1" customHeight="1" x14ac:dyDescent="0.2">
      <c r="A44" s="43" t="s">
        <v>18</v>
      </c>
      <c r="B44" s="141" t="s">
        <v>51</v>
      </c>
      <c r="C44" s="141"/>
      <c r="D44" s="142"/>
      <c r="E44" s="65" t="s">
        <v>47</v>
      </c>
      <c r="F44" s="44"/>
      <c r="G44" s="68">
        <v>0</v>
      </c>
      <c r="I44" s="61"/>
      <c r="J44" s="61"/>
      <c r="K44" s="61"/>
      <c r="L44" s="61"/>
    </row>
    <row r="45" spans="1:12" s="45" customFormat="1" ht="12.75" customHeight="1" x14ac:dyDescent="0.2">
      <c r="A45" s="43" t="s">
        <v>18</v>
      </c>
      <c r="B45" s="140" t="s">
        <v>105</v>
      </c>
      <c r="C45" s="141"/>
      <c r="D45" s="142"/>
      <c r="E45" s="65" t="s">
        <v>47</v>
      </c>
      <c r="F45" s="44"/>
      <c r="G45" s="68"/>
      <c r="I45" s="4"/>
      <c r="J45" s="4"/>
      <c r="K45" s="4"/>
      <c r="L45" s="61"/>
    </row>
    <row r="46" spans="1:12" s="3" customFormat="1" ht="13.5" thickBot="1" x14ac:dyDescent="0.25">
      <c r="A46" s="35"/>
      <c r="B46" s="143" t="s">
        <v>19</v>
      </c>
      <c r="C46" s="143"/>
      <c r="D46" s="144"/>
      <c r="E46" s="25"/>
      <c r="F46" s="25"/>
      <c r="G46" s="36">
        <f>G26+G31+G35+G37+G42+G43+G44+G45</f>
        <v>14475.412</v>
      </c>
      <c r="H46" s="42"/>
      <c r="I46" s="61"/>
      <c r="J46" s="61"/>
      <c r="K46" s="61"/>
      <c r="L46" s="4"/>
    </row>
    <row r="47" spans="1:12" ht="7.5" customHeight="1" x14ac:dyDescent="0.2">
      <c r="A47" s="7"/>
      <c r="B47" s="7"/>
      <c r="C47" s="7"/>
      <c r="D47" s="7"/>
      <c r="E47" s="7"/>
      <c r="F47" s="7"/>
      <c r="G47" s="7"/>
      <c r="I47" s="61"/>
      <c r="J47" s="61"/>
      <c r="K47" s="61"/>
    </row>
    <row r="48" spans="1:12" x14ac:dyDescent="0.2">
      <c r="A48" s="22" t="s">
        <v>23</v>
      </c>
      <c r="B48" s="22"/>
      <c r="C48" s="22"/>
      <c r="D48" s="7"/>
      <c r="E48" s="7"/>
      <c r="F48" s="7"/>
      <c r="G48" s="7"/>
      <c r="I48" s="60"/>
      <c r="J48" s="61"/>
      <c r="K48" s="61"/>
    </row>
    <row r="49" spans="1:13" ht="7.5" customHeight="1" thickBot="1" x14ac:dyDescent="0.25">
      <c r="A49" s="7"/>
      <c r="B49" s="7"/>
      <c r="C49" s="7"/>
      <c r="D49" s="7"/>
      <c r="E49" s="7"/>
      <c r="F49" s="7"/>
      <c r="G49" s="7"/>
    </row>
    <row r="50" spans="1:13" s="40" customFormat="1" ht="32.25" customHeight="1" thickBot="1" x14ac:dyDescent="0.25">
      <c r="A50" s="55" t="s">
        <v>0</v>
      </c>
      <c r="B50" s="145" t="s">
        <v>1</v>
      </c>
      <c r="C50" s="146"/>
      <c r="D50" s="56" t="s">
        <v>43</v>
      </c>
      <c r="E50" s="56" t="s">
        <v>46</v>
      </c>
      <c r="F50" s="56" t="s">
        <v>44</v>
      </c>
      <c r="G50" s="57" t="s">
        <v>20</v>
      </c>
      <c r="I50" s="62"/>
      <c r="J50" s="62"/>
      <c r="K50" s="62"/>
      <c r="L50" s="62"/>
    </row>
    <row r="51" spans="1:13" s="40" customFormat="1" ht="14.25" customHeight="1" thickBot="1" x14ac:dyDescent="0.25">
      <c r="A51" s="69"/>
      <c r="B51" s="147"/>
      <c r="C51" s="148"/>
      <c r="D51" s="70"/>
      <c r="E51" s="71"/>
      <c r="F51" s="72"/>
      <c r="G51" s="73"/>
      <c r="I51" s="62"/>
      <c r="J51" s="62"/>
      <c r="K51" s="62"/>
      <c r="L51" s="62"/>
    </row>
    <row r="52" spans="1:13" s="3" customFormat="1" ht="13.5" customHeight="1" thickBot="1" x14ac:dyDescent="0.25">
      <c r="A52" s="24"/>
      <c r="B52" s="149" t="s">
        <v>21</v>
      </c>
      <c r="C52" s="150"/>
      <c r="D52" s="38"/>
      <c r="E52" s="25"/>
      <c r="F52" s="39">
        <f>F51</f>
        <v>0</v>
      </c>
      <c r="G52" s="36">
        <f>G51</f>
        <v>0</v>
      </c>
      <c r="H52" s="42"/>
      <c r="I52" s="4"/>
      <c r="J52" s="4"/>
      <c r="K52" s="4"/>
      <c r="L52" s="4"/>
    </row>
    <row r="53" spans="1:13" x14ac:dyDescent="0.2">
      <c r="A53" s="7"/>
      <c r="B53" s="7"/>
      <c r="C53" s="7"/>
      <c r="D53" s="7"/>
      <c r="E53" s="7"/>
      <c r="F53" s="7"/>
      <c r="G53" s="7"/>
      <c r="H53" s="4"/>
    </row>
    <row r="54" spans="1:13" x14ac:dyDescent="0.2">
      <c r="A54" s="7"/>
      <c r="B54" s="7"/>
      <c r="C54" s="7"/>
      <c r="D54" s="7"/>
      <c r="E54" s="7"/>
      <c r="F54" s="7"/>
      <c r="G54" s="7"/>
      <c r="H54" s="4"/>
    </row>
    <row r="55" spans="1:13" x14ac:dyDescent="0.2">
      <c r="A55" s="7"/>
      <c r="B55" s="7"/>
      <c r="C55" s="7"/>
      <c r="D55" s="7"/>
      <c r="E55" s="7"/>
      <c r="F55" s="7"/>
      <c r="G55" s="7"/>
      <c r="H55" s="4"/>
    </row>
    <row r="56" spans="1:13" s="4" customFormat="1" x14ac:dyDescent="0.2">
      <c r="A56" s="11" t="s">
        <v>31</v>
      </c>
      <c r="B56" s="11"/>
      <c r="C56" s="7" t="s">
        <v>52</v>
      </c>
      <c r="D56" s="26"/>
      <c r="E56" s="26"/>
      <c r="F56" s="7"/>
      <c r="G56" s="7" t="s">
        <v>53</v>
      </c>
      <c r="M56"/>
    </row>
    <row r="57" spans="1:13" s="4" customFormat="1" x14ac:dyDescent="0.2">
      <c r="A57" s="11"/>
      <c r="B57" s="11"/>
      <c r="C57" s="7"/>
      <c r="D57" s="27"/>
      <c r="E57" s="27"/>
      <c r="F57" s="7"/>
      <c r="G57" s="7"/>
      <c r="M57"/>
    </row>
    <row r="58" spans="1:13" s="4" customFormat="1" x14ac:dyDescent="0.2">
      <c r="A58" s="7"/>
      <c r="B58" s="7"/>
      <c r="C58" s="7" t="s">
        <v>32</v>
      </c>
      <c r="D58" s="7"/>
      <c r="E58" s="27"/>
      <c r="F58" s="27"/>
      <c r="G58" s="7"/>
      <c r="H58"/>
      <c r="M58"/>
    </row>
    <row r="59" spans="1:13" s="4" customFormat="1" ht="13.5" customHeight="1" x14ac:dyDescent="0.2">
      <c r="A59" s="7"/>
      <c r="B59" s="7"/>
      <c r="C59" s="7"/>
      <c r="D59" s="7"/>
      <c r="E59" s="7"/>
      <c r="F59" s="7"/>
      <c r="G59" s="7"/>
      <c r="H59"/>
    </row>
    <row r="60" spans="1:13" s="4" customFormat="1" x14ac:dyDescent="0.2">
      <c r="A60" s="11" t="s">
        <v>42</v>
      </c>
      <c r="B60" s="7"/>
      <c r="C60" s="7" t="s">
        <v>48</v>
      </c>
      <c r="D60" s="26"/>
      <c r="E60" s="26"/>
      <c r="F60" s="27"/>
      <c r="G60" s="47" t="s">
        <v>68</v>
      </c>
      <c r="H60" s="50"/>
    </row>
    <row r="61" spans="1:13" s="4" customFormat="1" ht="11.25" x14ac:dyDescent="0.2">
      <c r="H61" s="51"/>
    </row>
    <row r="62" spans="1:13" s="4" customFormat="1" ht="11.25" x14ac:dyDescent="0.2"/>
    <row r="63" spans="1:13" s="4" customFormat="1" ht="11.25" x14ac:dyDescent="0.2"/>
  </sheetData>
  <mergeCells count="49">
    <mergeCell ref="B34:D34"/>
    <mergeCell ref="B29:D29"/>
    <mergeCell ref="B35:D35"/>
    <mergeCell ref="B46:D46"/>
    <mergeCell ref="B50:C50"/>
    <mergeCell ref="B52:C52"/>
    <mergeCell ref="B51:C51"/>
    <mergeCell ref="B36:D36"/>
    <mergeCell ref="B37:D37"/>
    <mergeCell ref="B42:D42"/>
    <mergeCell ref="B43:D43"/>
    <mergeCell ref="B44:D44"/>
    <mergeCell ref="B45:D45"/>
    <mergeCell ref="B38:D38"/>
    <mergeCell ref="B39:D39"/>
    <mergeCell ref="B40:D40"/>
    <mergeCell ref="B41:D41"/>
    <mergeCell ref="B27:D27"/>
    <mergeCell ref="B28:D28"/>
    <mergeCell ref="B31:D31"/>
    <mergeCell ref="B32:D32"/>
    <mergeCell ref="B33:D33"/>
    <mergeCell ref="B30:D30"/>
    <mergeCell ref="B22:D22"/>
    <mergeCell ref="B23:D23"/>
    <mergeCell ref="B24:D24"/>
    <mergeCell ref="B25:D25"/>
    <mergeCell ref="B26:D26"/>
    <mergeCell ref="A15:G15"/>
    <mergeCell ref="A16:G16"/>
    <mergeCell ref="A17:G17"/>
    <mergeCell ref="H17:J17"/>
    <mergeCell ref="A19:G19"/>
    <mergeCell ref="D11:D12"/>
    <mergeCell ref="E11:E12"/>
    <mergeCell ref="F11:G11"/>
    <mergeCell ref="C14:E14"/>
    <mergeCell ref="F14:G14"/>
    <mergeCell ref="A4:C4"/>
    <mergeCell ref="D4:G4"/>
    <mergeCell ref="A5:B5"/>
    <mergeCell ref="A6:B6"/>
    <mergeCell ref="A7:B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0" workbookViewId="0">
      <selection activeCell="J36" sqref="J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70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74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74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3</v>
      </c>
      <c r="E13" s="10">
        <v>42766</v>
      </c>
      <c r="F13" s="10">
        <v>42795</v>
      </c>
      <c r="G13" s="10">
        <v>42825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G41+G47</f>
        <v>18231.552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76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76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77" t="s">
        <v>2</v>
      </c>
      <c r="F22" s="77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18</v>
      </c>
      <c r="F24" s="49">
        <f>G24/E24</f>
        <v>420.11055555555555</v>
      </c>
      <c r="G24" s="67">
        <v>7561.99</v>
      </c>
      <c r="H24" s="64"/>
      <c r="I24" s="63"/>
      <c r="J24" s="63"/>
    </row>
    <row r="25" spans="1:12" x14ac:dyDescent="0.2">
      <c r="A25" s="14" t="s">
        <v>7</v>
      </c>
      <c r="B25" s="153" t="s">
        <v>67</v>
      </c>
      <c r="C25" s="153"/>
      <c r="D25" s="154"/>
      <c r="E25" s="16">
        <v>13</v>
      </c>
      <c r="F25" s="49">
        <f>G25/E25</f>
        <v>129.68153846153845</v>
      </c>
      <c r="G25" s="67">
        <v>1685.86</v>
      </c>
      <c r="H25" s="64"/>
      <c r="I25" s="63"/>
    </row>
    <row r="26" spans="1:12" s="3" customFormat="1" x14ac:dyDescent="0.2">
      <c r="A26" s="18"/>
      <c r="B26" s="151" t="s">
        <v>5</v>
      </c>
      <c r="C26" s="151"/>
      <c r="D26" s="152"/>
      <c r="E26" s="19"/>
      <c r="F26" s="46"/>
      <c r="G26" s="20">
        <f>SUM(G24:G25)</f>
        <v>9247.85</v>
      </c>
      <c r="I26" s="4"/>
      <c r="J26" s="4"/>
      <c r="K26" s="4"/>
      <c r="L26" s="4"/>
    </row>
    <row r="27" spans="1:12" ht="12.75" customHeight="1" x14ac:dyDescent="0.2">
      <c r="A27" s="14"/>
      <c r="B27" s="153"/>
      <c r="C27" s="153"/>
      <c r="D27" s="154"/>
      <c r="E27" s="21"/>
      <c r="F27" s="44"/>
      <c r="G27" s="17"/>
    </row>
    <row r="28" spans="1:12" x14ac:dyDescent="0.2">
      <c r="A28" s="14" t="s">
        <v>8</v>
      </c>
      <c r="B28" s="153" t="s">
        <v>9</v>
      </c>
      <c r="C28" s="153"/>
      <c r="D28" s="154"/>
      <c r="E28" s="21"/>
      <c r="F28" s="44"/>
      <c r="G28" s="17"/>
    </row>
    <row r="29" spans="1:12" ht="12.75" customHeight="1" x14ac:dyDescent="0.2">
      <c r="A29" s="14" t="s">
        <v>78</v>
      </c>
      <c r="B29" s="155" t="s">
        <v>101</v>
      </c>
      <c r="C29" s="156"/>
      <c r="D29" s="157"/>
      <c r="E29" s="21">
        <v>1</v>
      </c>
      <c r="F29" s="49">
        <f>G29/E29</f>
        <v>573.4</v>
      </c>
      <c r="G29" s="17">
        <v>573.4</v>
      </c>
      <c r="I29" s="63"/>
    </row>
    <row r="30" spans="1:12" s="3" customFormat="1" x14ac:dyDescent="0.2">
      <c r="A30" s="18"/>
      <c r="B30" s="151" t="s">
        <v>10</v>
      </c>
      <c r="C30" s="151"/>
      <c r="D30" s="152"/>
      <c r="E30" s="19"/>
      <c r="F30" s="46"/>
      <c r="G30" s="20">
        <f>G29</f>
        <v>573.4</v>
      </c>
      <c r="I30" s="4"/>
      <c r="J30" s="4"/>
      <c r="K30" s="4"/>
      <c r="L30" s="4"/>
    </row>
    <row r="31" spans="1:12" ht="9" customHeight="1" x14ac:dyDescent="0.2">
      <c r="A31" s="14"/>
      <c r="B31" s="153"/>
      <c r="C31" s="153"/>
      <c r="D31" s="154"/>
      <c r="E31" s="21"/>
      <c r="F31" s="44"/>
      <c r="G31" s="17"/>
    </row>
    <row r="32" spans="1:12" x14ac:dyDescent="0.2">
      <c r="A32" s="14" t="s">
        <v>11</v>
      </c>
      <c r="B32" s="153" t="s">
        <v>12</v>
      </c>
      <c r="C32" s="153"/>
      <c r="D32" s="154"/>
      <c r="E32" s="21"/>
      <c r="F32" s="44"/>
      <c r="G32" s="17"/>
    </row>
    <row r="33" spans="1:12" x14ac:dyDescent="0.2">
      <c r="A33" s="14" t="s">
        <v>69</v>
      </c>
      <c r="B33" s="155" t="s">
        <v>106</v>
      </c>
      <c r="C33" s="156"/>
      <c r="D33" s="157"/>
      <c r="E33" s="21">
        <v>1</v>
      </c>
      <c r="F33" s="44">
        <v>345.95</v>
      </c>
      <c r="G33" s="17">
        <f>E33*F33</f>
        <v>345.95</v>
      </c>
    </row>
    <row r="34" spans="1:12" s="3" customFormat="1" x14ac:dyDescent="0.2">
      <c r="A34" s="18"/>
      <c r="B34" s="151" t="s">
        <v>13</v>
      </c>
      <c r="C34" s="151"/>
      <c r="D34" s="152"/>
      <c r="E34" s="19"/>
      <c r="F34" s="46"/>
      <c r="G34" s="20">
        <f>G33</f>
        <v>345.95</v>
      </c>
      <c r="I34" s="4"/>
      <c r="J34" s="4"/>
      <c r="K34" s="4"/>
      <c r="L34" s="4"/>
    </row>
    <row r="35" spans="1:12" ht="11.25" customHeight="1" x14ac:dyDescent="0.2">
      <c r="A35" s="14"/>
      <c r="B35" s="153"/>
      <c r="C35" s="153"/>
      <c r="D35" s="154"/>
      <c r="E35" s="21"/>
      <c r="F35" s="44"/>
      <c r="G35" s="17"/>
    </row>
    <row r="36" spans="1:12" s="45" customFormat="1" x14ac:dyDescent="0.2">
      <c r="A36" s="43" t="s">
        <v>15</v>
      </c>
      <c r="B36" s="141" t="s">
        <v>71</v>
      </c>
      <c r="C36" s="141"/>
      <c r="D36" s="142"/>
      <c r="E36" s="65" t="s">
        <v>22</v>
      </c>
      <c r="F36" s="44"/>
      <c r="G36" s="68">
        <f>1.8*928.8</f>
        <v>1671.84</v>
      </c>
      <c r="I36" s="4"/>
      <c r="J36" s="4"/>
      <c r="K36" s="4"/>
      <c r="L36" s="61"/>
    </row>
    <row r="37" spans="1:12" s="45" customFormat="1" x14ac:dyDescent="0.2">
      <c r="A37" s="43" t="s">
        <v>16</v>
      </c>
      <c r="B37" s="141" t="s">
        <v>72</v>
      </c>
      <c r="C37" s="141"/>
      <c r="D37" s="142"/>
      <c r="E37" s="65" t="s">
        <v>22</v>
      </c>
      <c r="F37" s="44"/>
      <c r="G37" s="68">
        <f>2.3*928.8</f>
        <v>2136.2399999999998</v>
      </c>
      <c r="I37" s="4"/>
      <c r="J37" s="4"/>
      <c r="K37" s="4"/>
      <c r="L37" s="61"/>
    </row>
    <row r="38" spans="1:12" s="45" customFormat="1" ht="15" customHeight="1" x14ac:dyDescent="0.2">
      <c r="A38" s="43" t="s">
        <v>17</v>
      </c>
      <c r="B38" s="141" t="s">
        <v>92</v>
      </c>
      <c r="C38" s="141"/>
      <c r="D38" s="142"/>
      <c r="E38" s="65" t="s">
        <v>22</v>
      </c>
      <c r="F38" s="44"/>
      <c r="G38" s="68">
        <f>1.19*928.8</f>
        <v>1105.2719999999999</v>
      </c>
      <c r="I38" s="4"/>
      <c r="J38" s="4"/>
      <c r="K38" s="4"/>
      <c r="L38" s="61"/>
    </row>
    <row r="39" spans="1:12" s="45" customFormat="1" ht="12.75" hidden="1" customHeight="1" x14ac:dyDescent="0.2">
      <c r="A39" s="43" t="s">
        <v>18</v>
      </c>
      <c r="B39" s="141" t="s">
        <v>51</v>
      </c>
      <c r="C39" s="141"/>
      <c r="D39" s="142"/>
      <c r="E39" s="65" t="s">
        <v>47</v>
      </c>
      <c r="F39" s="44"/>
      <c r="G39" s="68">
        <v>0</v>
      </c>
      <c r="I39" s="61"/>
      <c r="J39" s="61"/>
      <c r="K39" s="61"/>
      <c r="L39" s="61"/>
    </row>
    <row r="40" spans="1:12" s="45" customFormat="1" ht="26.25" customHeight="1" x14ac:dyDescent="0.2">
      <c r="A40" s="43" t="s">
        <v>18</v>
      </c>
      <c r="B40" s="140" t="s">
        <v>107</v>
      </c>
      <c r="C40" s="141"/>
      <c r="D40" s="142"/>
      <c r="E40" s="65" t="s">
        <v>47</v>
      </c>
      <c r="F40" s="44"/>
      <c r="G40" s="68">
        <f>(1.08+1.66)*1150</f>
        <v>3151.0000000000005</v>
      </c>
      <c r="I40" s="4"/>
      <c r="J40" s="4"/>
      <c r="K40" s="4"/>
      <c r="L40" s="61"/>
    </row>
    <row r="41" spans="1:12" s="3" customFormat="1" ht="13.5" thickBot="1" x14ac:dyDescent="0.25">
      <c r="A41" s="35"/>
      <c r="B41" s="143" t="s">
        <v>19</v>
      </c>
      <c r="C41" s="143"/>
      <c r="D41" s="144"/>
      <c r="E41" s="25"/>
      <c r="F41" s="25"/>
      <c r="G41" s="36">
        <f>G26+G30+G34+G36+G37+G38+G39+G40</f>
        <v>18231.552</v>
      </c>
      <c r="H41" s="42"/>
      <c r="I41" s="61"/>
      <c r="J41" s="61"/>
      <c r="K41" s="61"/>
      <c r="L41" s="4"/>
    </row>
    <row r="42" spans="1:12" ht="7.5" customHeight="1" x14ac:dyDescent="0.2">
      <c r="A42" s="7"/>
      <c r="B42" s="7"/>
      <c r="C42" s="7"/>
      <c r="D42" s="7"/>
      <c r="E42" s="7"/>
      <c r="F42" s="7"/>
      <c r="G42" s="7"/>
      <c r="I42" s="61"/>
      <c r="J42" s="61"/>
      <c r="K42" s="61"/>
    </row>
    <row r="43" spans="1:12" x14ac:dyDescent="0.2">
      <c r="A43" s="22" t="s">
        <v>23</v>
      </c>
      <c r="B43" s="22"/>
      <c r="C43" s="22"/>
      <c r="D43" s="7"/>
      <c r="E43" s="7"/>
      <c r="F43" s="7"/>
      <c r="G43" s="7"/>
      <c r="I43" s="60"/>
      <c r="J43" s="61"/>
      <c r="K43" s="61"/>
    </row>
    <row r="44" spans="1:12" ht="7.5" customHeight="1" thickBot="1" x14ac:dyDescent="0.25">
      <c r="A44" s="7"/>
      <c r="B44" s="7"/>
      <c r="C44" s="7"/>
      <c r="D44" s="7"/>
      <c r="E44" s="7"/>
      <c r="F44" s="7"/>
      <c r="G44" s="7"/>
    </row>
    <row r="45" spans="1:12" s="40" customFormat="1" ht="32.25" customHeight="1" thickBot="1" x14ac:dyDescent="0.25">
      <c r="A45" s="55" t="s">
        <v>0</v>
      </c>
      <c r="B45" s="145" t="s">
        <v>1</v>
      </c>
      <c r="C45" s="146"/>
      <c r="D45" s="78" t="s">
        <v>43</v>
      </c>
      <c r="E45" s="78" t="s">
        <v>46</v>
      </c>
      <c r="F45" s="78" t="s">
        <v>44</v>
      </c>
      <c r="G45" s="57" t="s">
        <v>20</v>
      </c>
      <c r="I45" s="62"/>
      <c r="J45" s="62"/>
      <c r="K45" s="62"/>
      <c r="L45" s="62"/>
    </row>
    <row r="46" spans="1:12" s="40" customFormat="1" ht="14.25" customHeight="1" thickBot="1" x14ac:dyDescent="0.25">
      <c r="A46" s="69"/>
      <c r="B46" s="147"/>
      <c r="C46" s="148"/>
      <c r="D46" s="70"/>
      <c r="E46" s="71"/>
      <c r="F46" s="72"/>
      <c r="G46" s="73"/>
      <c r="I46" s="62"/>
      <c r="J46" s="62"/>
      <c r="K46" s="62"/>
      <c r="L46" s="62"/>
    </row>
    <row r="47" spans="1:12" s="3" customFormat="1" ht="13.5" customHeight="1" thickBot="1" x14ac:dyDescent="0.25">
      <c r="A47" s="24"/>
      <c r="B47" s="149" t="s">
        <v>21</v>
      </c>
      <c r="C47" s="150"/>
      <c r="D47" s="38"/>
      <c r="E47" s="25"/>
      <c r="F47" s="39">
        <f>F46</f>
        <v>0</v>
      </c>
      <c r="G47" s="36">
        <f>G46</f>
        <v>0</v>
      </c>
      <c r="H47" s="42"/>
      <c r="I47" s="4"/>
      <c r="J47" s="4"/>
      <c r="K47" s="4"/>
      <c r="L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7"/>
      <c r="B50" s="7"/>
      <c r="C50" s="7"/>
      <c r="D50" s="7"/>
      <c r="E50" s="7"/>
      <c r="F50" s="7"/>
      <c r="G50" s="7"/>
      <c r="H50" s="4"/>
    </row>
    <row r="51" spans="1:13" s="4" customFormat="1" x14ac:dyDescent="0.2">
      <c r="A51" s="11" t="s">
        <v>31</v>
      </c>
      <c r="B51" s="11"/>
      <c r="C51" s="7" t="s">
        <v>52</v>
      </c>
      <c r="D51" s="26"/>
      <c r="E51" s="26"/>
      <c r="F51" s="7"/>
      <c r="G51" s="7" t="s">
        <v>53</v>
      </c>
      <c r="M51"/>
    </row>
    <row r="52" spans="1:13" s="4" customFormat="1" x14ac:dyDescent="0.2">
      <c r="A52" s="11"/>
      <c r="B52" s="11"/>
      <c r="C52" s="7"/>
      <c r="D52" s="27"/>
      <c r="E52" s="27"/>
      <c r="F52" s="7"/>
      <c r="G52" s="7"/>
      <c r="M52"/>
    </row>
    <row r="53" spans="1:13" s="4" customFormat="1" x14ac:dyDescent="0.2">
      <c r="A53" s="7"/>
      <c r="B53" s="7"/>
      <c r="C53" s="7" t="s">
        <v>32</v>
      </c>
      <c r="D53" s="7"/>
      <c r="E53" s="27"/>
      <c r="F53" s="27"/>
      <c r="G53" s="7"/>
      <c r="H53"/>
      <c r="M53"/>
    </row>
    <row r="54" spans="1:13" s="4" customFormat="1" ht="13.5" customHeight="1" x14ac:dyDescent="0.2">
      <c r="A54" s="7"/>
      <c r="B54" s="7"/>
      <c r="C54" s="7"/>
      <c r="D54" s="7"/>
      <c r="E54" s="7"/>
      <c r="F54" s="7"/>
      <c r="G54" s="7"/>
      <c r="H54"/>
    </row>
    <row r="55" spans="1:13" s="4" customFormat="1" x14ac:dyDescent="0.2">
      <c r="A55" s="11" t="s">
        <v>42</v>
      </c>
      <c r="B55" s="7"/>
      <c r="C55" s="7" t="s">
        <v>48</v>
      </c>
      <c r="D55" s="26"/>
      <c r="E55" s="26"/>
      <c r="F55" s="27"/>
      <c r="G55" s="47" t="s">
        <v>68</v>
      </c>
      <c r="H55" s="75"/>
    </row>
    <row r="56" spans="1:13" s="4" customFormat="1" ht="11.25" x14ac:dyDescent="0.2">
      <c r="H56" s="51"/>
    </row>
    <row r="57" spans="1:13" s="4" customFormat="1" ht="11.25" x14ac:dyDescent="0.2"/>
    <row r="58" spans="1:13" s="4" customFormat="1" ht="11.25" x14ac:dyDescent="0.2"/>
  </sheetData>
  <mergeCells count="44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38:D38"/>
    <mergeCell ref="B39:D39"/>
    <mergeCell ref="B26:D26"/>
    <mergeCell ref="B27:D27"/>
    <mergeCell ref="B28:D28"/>
    <mergeCell ref="B30:D30"/>
    <mergeCell ref="B31:D31"/>
    <mergeCell ref="B32:D32"/>
    <mergeCell ref="B34:D34"/>
    <mergeCell ref="B35:D35"/>
    <mergeCell ref="B36:D36"/>
    <mergeCell ref="B37:D37"/>
    <mergeCell ref="B33:D33"/>
    <mergeCell ref="B29:D29"/>
    <mergeCell ref="B40:D40"/>
    <mergeCell ref="B41:D41"/>
    <mergeCell ref="B45:C45"/>
    <mergeCell ref="B46:C46"/>
    <mergeCell ref="B47:C47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7" workbookViewId="0">
      <selection activeCell="A29" sqref="A29:XFD2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70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79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79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4</v>
      </c>
      <c r="E13" s="10">
        <v>42855</v>
      </c>
      <c r="F13" s="10">
        <v>42826</v>
      </c>
      <c r="G13" s="10">
        <v>42855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G39+G45</f>
        <v>7364.1719999999996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81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81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82" t="s">
        <v>2</v>
      </c>
      <c r="F22" s="82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11</v>
      </c>
      <c r="F24" s="49">
        <f>G24/E24</f>
        <v>75.66</v>
      </c>
      <c r="G24" s="67">
        <v>832.26</v>
      </c>
      <c r="H24" s="64"/>
      <c r="I24" s="63"/>
      <c r="J24" s="63"/>
    </row>
    <row r="25" spans="1:12" x14ac:dyDescent="0.2">
      <c r="A25" s="14" t="s">
        <v>7</v>
      </c>
      <c r="B25" s="153" t="s">
        <v>67</v>
      </c>
      <c r="C25" s="153"/>
      <c r="D25" s="154"/>
      <c r="E25" s="16">
        <v>11</v>
      </c>
      <c r="F25" s="49">
        <f>G25/E25</f>
        <v>132.59636363636363</v>
      </c>
      <c r="G25" s="67">
        <v>1458.56</v>
      </c>
      <c r="H25" s="64"/>
      <c r="I25" s="63"/>
    </row>
    <row r="26" spans="1:12" s="3" customFormat="1" x14ac:dyDescent="0.2">
      <c r="A26" s="18"/>
      <c r="B26" s="151" t="s">
        <v>5</v>
      </c>
      <c r="C26" s="151"/>
      <c r="D26" s="152"/>
      <c r="E26" s="19"/>
      <c r="F26" s="46"/>
      <c r="G26" s="20">
        <f>SUM(G24:G25)</f>
        <v>2290.8199999999997</v>
      </c>
      <c r="I26" s="4"/>
      <c r="J26" s="4"/>
      <c r="K26" s="4"/>
      <c r="L26" s="4"/>
    </row>
    <row r="27" spans="1:12" ht="12.75" customHeight="1" x14ac:dyDescent="0.2">
      <c r="A27" s="14"/>
      <c r="B27" s="153"/>
      <c r="C27" s="153"/>
      <c r="D27" s="154"/>
      <c r="E27" s="21"/>
      <c r="F27" s="44"/>
      <c r="G27" s="17"/>
    </row>
    <row r="28" spans="1:12" x14ac:dyDescent="0.2">
      <c r="A28" s="14" t="s">
        <v>8</v>
      </c>
      <c r="B28" s="153" t="s">
        <v>9</v>
      </c>
      <c r="C28" s="153"/>
      <c r="D28" s="154"/>
      <c r="E28" s="21"/>
      <c r="F28" s="44"/>
      <c r="G28" s="17"/>
    </row>
    <row r="29" spans="1:12" x14ac:dyDescent="0.2">
      <c r="A29" s="14" t="s">
        <v>78</v>
      </c>
      <c r="B29" s="155" t="s">
        <v>108</v>
      </c>
      <c r="C29" s="156"/>
      <c r="D29" s="157"/>
      <c r="E29" s="21">
        <v>1</v>
      </c>
      <c r="F29" s="49">
        <v>160</v>
      </c>
      <c r="G29" s="17">
        <f>E29*F29</f>
        <v>160</v>
      </c>
    </row>
    <row r="30" spans="1:12" s="3" customFormat="1" x14ac:dyDescent="0.2">
      <c r="A30" s="18"/>
      <c r="B30" s="151" t="s">
        <v>10</v>
      </c>
      <c r="C30" s="151"/>
      <c r="D30" s="152"/>
      <c r="E30" s="19"/>
      <c r="F30" s="46"/>
      <c r="G30" s="20">
        <f>G29</f>
        <v>160</v>
      </c>
      <c r="I30" s="4"/>
      <c r="J30" s="4"/>
      <c r="K30" s="4"/>
      <c r="L30" s="4"/>
    </row>
    <row r="31" spans="1:12" ht="9" customHeight="1" x14ac:dyDescent="0.2">
      <c r="A31" s="14"/>
      <c r="B31" s="153"/>
      <c r="C31" s="153"/>
      <c r="D31" s="154"/>
      <c r="E31" s="21"/>
      <c r="F31" s="44"/>
      <c r="G31" s="17"/>
    </row>
    <row r="32" spans="1:12" x14ac:dyDescent="0.2">
      <c r="A32" s="14" t="s">
        <v>11</v>
      </c>
      <c r="B32" s="153" t="s">
        <v>12</v>
      </c>
      <c r="C32" s="153"/>
      <c r="D32" s="154"/>
      <c r="E32" s="21"/>
      <c r="F32" s="44"/>
      <c r="G32" s="17"/>
    </row>
    <row r="33" spans="1:12" s="3" customFormat="1" x14ac:dyDescent="0.2">
      <c r="A33" s="18"/>
      <c r="B33" s="151" t="s">
        <v>13</v>
      </c>
      <c r="C33" s="151"/>
      <c r="D33" s="152"/>
      <c r="E33" s="19"/>
      <c r="F33" s="46"/>
      <c r="G33" s="20">
        <v>0</v>
      </c>
      <c r="I33" s="4"/>
      <c r="J33" s="4"/>
      <c r="K33" s="4"/>
      <c r="L33" s="4"/>
    </row>
    <row r="34" spans="1:12" ht="11.25" customHeight="1" x14ac:dyDescent="0.2">
      <c r="A34" s="14"/>
      <c r="B34" s="153"/>
      <c r="C34" s="153"/>
      <c r="D34" s="154"/>
      <c r="E34" s="21"/>
      <c r="F34" s="44"/>
      <c r="G34" s="17"/>
    </row>
    <row r="35" spans="1:12" s="45" customFormat="1" x14ac:dyDescent="0.2">
      <c r="A35" s="43" t="s">
        <v>15</v>
      </c>
      <c r="B35" s="141" t="s">
        <v>71</v>
      </c>
      <c r="C35" s="141"/>
      <c r="D35" s="142"/>
      <c r="E35" s="65" t="s">
        <v>22</v>
      </c>
      <c r="F35" s="44"/>
      <c r="G35" s="68">
        <f>1.8*928.8</f>
        <v>1671.84</v>
      </c>
      <c r="I35" s="4"/>
      <c r="J35" s="4"/>
      <c r="K35" s="4"/>
      <c r="L35" s="61"/>
    </row>
    <row r="36" spans="1:12" s="45" customFormat="1" x14ac:dyDescent="0.2">
      <c r="A36" s="43" t="s">
        <v>16</v>
      </c>
      <c r="B36" s="141" t="s">
        <v>72</v>
      </c>
      <c r="C36" s="141"/>
      <c r="D36" s="142"/>
      <c r="E36" s="65" t="s">
        <v>22</v>
      </c>
      <c r="F36" s="44"/>
      <c r="G36" s="68">
        <f>2.3*928.8</f>
        <v>2136.2399999999998</v>
      </c>
      <c r="I36" s="4"/>
      <c r="J36" s="4"/>
      <c r="K36" s="4"/>
      <c r="L36" s="61"/>
    </row>
    <row r="37" spans="1:12" s="45" customFormat="1" ht="15" customHeight="1" x14ac:dyDescent="0.2">
      <c r="A37" s="43" t="s">
        <v>17</v>
      </c>
      <c r="B37" s="141" t="s">
        <v>92</v>
      </c>
      <c r="C37" s="141"/>
      <c r="D37" s="142"/>
      <c r="E37" s="65" t="s">
        <v>22</v>
      </c>
      <c r="F37" s="44"/>
      <c r="G37" s="68">
        <f>1.19*928.8</f>
        <v>1105.2719999999999</v>
      </c>
      <c r="I37" s="4"/>
      <c r="J37" s="4"/>
      <c r="K37" s="4"/>
      <c r="L37" s="61"/>
    </row>
    <row r="38" spans="1:12" s="45" customFormat="1" ht="12.75" hidden="1" customHeight="1" x14ac:dyDescent="0.2">
      <c r="A38" s="43" t="s">
        <v>18</v>
      </c>
      <c r="B38" s="141" t="s">
        <v>51</v>
      </c>
      <c r="C38" s="141"/>
      <c r="D38" s="142"/>
      <c r="E38" s="65" t="s">
        <v>47</v>
      </c>
      <c r="F38" s="44"/>
      <c r="G38" s="68">
        <v>0</v>
      </c>
      <c r="I38" s="61"/>
      <c r="J38" s="61"/>
      <c r="K38" s="61"/>
      <c r="L38" s="61"/>
    </row>
    <row r="39" spans="1:12" s="3" customFormat="1" ht="13.5" thickBot="1" x14ac:dyDescent="0.25">
      <c r="A39" s="35"/>
      <c r="B39" s="143" t="s">
        <v>19</v>
      </c>
      <c r="C39" s="143"/>
      <c r="D39" s="144"/>
      <c r="E39" s="25"/>
      <c r="F39" s="25"/>
      <c r="G39" s="36">
        <f>G26+G30+G33+G35+G36+G37+G38</f>
        <v>7364.1719999999996</v>
      </c>
      <c r="H39" s="42"/>
      <c r="I39" s="61"/>
      <c r="J39" s="61"/>
      <c r="K39" s="61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1"/>
      <c r="J40" s="61"/>
      <c r="K40" s="61"/>
    </row>
    <row r="41" spans="1:12" x14ac:dyDescent="0.2">
      <c r="A41" s="22" t="s">
        <v>23</v>
      </c>
      <c r="B41" s="22"/>
      <c r="C41" s="22"/>
      <c r="D41" s="7"/>
      <c r="E41" s="7"/>
      <c r="F41" s="7"/>
      <c r="G41" s="7"/>
      <c r="I41" s="60"/>
      <c r="J41" s="61"/>
      <c r="K41" s="61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40" customFormat="1" ht="32.25" customHeight="1" thickBot="1" x14ac:dyDescent="0.25">
      <c r="A43" s="55" t="s">
        <v>0</v>
      </c>
      <c r="B43" s="145" t="s">
        <v>1</v>
      </c>
      <c r="C43" s="146"/>
      <c r="D43" s="83" t="s">
        <v>43</v>
      </c>
      <c r="E43" s="83" t="s">
        <v>46</v>
      </c>
      <c r="F43" s="83" t="s">
        <v>44</v>
      </c>
      <c r="G43" s="57" t="s">
        <v>20</v>
      </c>
      <c r="I43" s="62"/>
      <c r="J43" s="62"/>
      <c r="K43" s="62"/>
      <c r="L43" s="62"/>
    </row>
    <row r="44" spans="1:12" s="40" customFormat="1" ht="14.25" customHeight="1" thickBot="1" x14ac:dyDescent="0.25">
      <c r="A44" s="69"/>
      <c r="B44" s="147"/>
      <c r="C44" s="148"/>
      <c r="D44" s="70"/>
      <c r="E44" s="71"/>
      <c r="F44" s="72"/>
      <c r="G44" s="73"/>
      <c r="I44" s="62"/>
      <c r="J44" s="62"/>
      <c r="K44" s="62"/>
      <c r="L44" s="62"/>
    </row>
    <row r="45" spans="1:12" s="3" customFormat="1" ht="13.5" customHeight="1" thickBot="1" x14ac:dyDescent="0.25">
      <c r="A45" s="24"/>
      <c r="B45" s="149" t="s">
        <v>21</v>
      </c>
      <c r="C45" s="150"/>
      <c r="D45" s="38"/>
      <c r="E45" s="25"/>
      <c r="F45" s="39">
        <f>F44</f>
        <v>0</v>
      </c>
      <c r="G45" s="36">
        <f>G44</f>
        <v>0</v>
      </c>
      <c r="H45" s="42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s="4" customFormat="1" x14ac:dyDescent="0.2">
      <c r="A49" s="11" t="s">
        <v>31</v>
      </c>
      <c r="B49" s="11"/>
      <c r="C49" s="7" t="s">
        <v>52</v>
      </c>
      <c r="D49" s="26"/>
      <c r="E49" s="26"/>
      <c r="F49" s="7"/>
      <c r="G49" s="7" t="s">
        <v>53</v>
      </c>
      <c r="M49"/>
    </row>
    <row r="50" spans="1:13" s="4" customFormat="1" x14ac:dyDescent="0.2">
      <c r="A50" s="11"/>
      <c r="B50" s="11"/>
      <c r="C50" s="7"/>
      <c r="D50" s="27"/>
      <c r="E50" s="27"/>
      <c r="F50" s="7"/>
      <c r="G50" s="7"/>
      <c r="M50"/>
    </row>
    <row r="51" spans="1:13" s="4" customFormat="1" x14ac:dyDescent="0.2">
      <c r="A51" s="7"/>
      <c r="B51" s="7"/>
      <c r="C51" s="7" t="s">
        <v>32</v>
      </c>
      <c r="D51" s="7"/>
      <c r="E51" s="27"/>
      <c r="F51" s="27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42</v>
      </c>
      <c r="B53" s="7"/>
      <c r="C53" s="7" t="s">
        <v>48</v>
      </c>
      <c r="D53" s="26"/>
      <c r="E53" s="26"/>
      <c r="F53" s="27"/>
      <c r="G53" s="47" t="s">
        <v>68</v>
      </c>
      <c r="H53" s="80"/>
    </row>
    <row r="54" spans="1:13" s="4" customFormat="1" ht="11.25" x14ac:dyDescent="0.2">
      <c r="H54" s="51"/>
    </row>
    <row r="55" spans="1:13" s="4" customFormat="1" ht="11.25" x14ac:dyDescent="0.2"/>
    <row r="56" spans="1:13" s="4" customFormat="1" ht="11.25" x14ac:dyDescent="0.2"/>
  </sheetData>
  <mergeCells count="42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6:D26"/>
    <mergeCell ref="B27:D27"/>
    <mergeCell ref="B28:D28"/>
    <mergeCell ref="B30:D30"/>
    <mergeCell ref="B31:D31"/>
    <mergeCell ref="B29:D29"/>
    <mergeCell ref="B32:D32"/>
    <mergeCell ref="B39:D39"/>
    <mergeCell ref="B43:C43"/>
    <mergeCell ref="B44:C44"/>
    <mergeCell ref="B45:C45"/>
    <mergeCell ref="B33:D33"/>
    <mergeCell ref="B34:D34"/>
    <mergeCell ref="B35:D35"/>
    <mergeCell ref="B36:D36"/>
    <mergeCell ref="B37:D37"/>
    <mergeCell ref="B38:D3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9" workbookViewId="0">
      <selection activeCell="A36" sqref="A36:XFD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70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87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87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5</v>
      </c>
      <c r="E13" s="10">
        <v>42886</v>
      </c>
      <c r="F13" s="10">
        <v>42856</v>
      </c>
      <c r="G13" s="10">
        <v>42886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G40+G46</f>
        <v>8765.3220000000001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86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86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85" t="s">
        <v>2</v>
      </c>
      <c r="F22" s="85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10</v>
      </c>
      <c r="F24" s="49">
        <f>G24/E24</f>
        <v>72.621000000000009</v>
      </c>
      <c r="G24" s="67">
        <v>726.21</v>
      </c>
      <c r="H24" s="64"/>
      <c r="I24" s="63"/>
      <c r="J24" s="63"/>
    </row>
    <row r="25" spans="1:12" x14ac:dyDescent="0.2">
      <c r="A25" s="14" t="s">
        <v>7</v>
      </c>
      <c r="B25" s="153" t="s">
        <v>67</v>
      </c>
      <c r="C25" s="153"/>
      <c r="D25" s="154"/>
      <c r="E25" s="16">
        <v>13</v>
      </c>
      <c r="F25" s="49">
        <f>G25/E25</f>
        <v>129.70923076923077</v>
      </c>
      <c r="G25" s="67">
        <v>1686.22</v>
      </c>
      <c r="H25" s="64"/>
      <c r="I25" s="63"/>
    </row>
    <row r="26" spans="1:12" x14ac:dyDescent="0.2">
      <c r="A26" s="14" t="s">
        <v>63</v>
      </c>
      <c r="B26" s="153" t="s">
        <v>75</v>
      </c>
      <c r="C26" s="153"/>
      <c r="D26" s="154"/>
      <c r="E26" s="16">
        <v>1</v>
      </c>
      <c r="F26" s="49">
        <f>G26/E26</f>
        <v>1439.54</v>
      </c>
      <c r="G26" s="67">
        <v>1439.54</v>
      </c>
      <c r="H26" s="64"/>
      <c r="I26" s="63"/>
    </row>
    <row r="27" spans="1:12" s="3" customFormat="1" x14ac:dyDescent="0.2">
      <c r="A27" s="18"/>
      <c r="B27" s="151" t="s">
        <v>5</v>
      </c>
      <c r="C27" s="151"/>
      <c r="D27" s="152"/>
      <c r="E27" s="19"/>
      <c r="F27" s="46"/>
      <c r="G27" s="20">
        <f>SUM(G24:G26)</f>
        <v>3851.9700000000003</v>
      </c>
      <c r="I27" s="4"/>
      <c r="J27" s="4"/>
      <c r="K27" s="4"/>
      <c r="L27" s="4"/>
    </row>
    <row r="28" spans="1:12" ht="12.75" customHeight="1" x14ac:dyDescent="0.2">
      <c r="A28" s="14"/>
      <c r="B28" s="153"/>
      <c r="C28" s="153"/>
      <c r="D28" s="154"/>
      <c r="E28" s="21"/>
      <c r="F28" s="44"/>
      <c r="G28" s="17"/>
    </row>
    <row r="29" spans="1:12" x14ac:dyDescent="0.2">
      <c r="A29" s="14" t="s">
        <v>8</v>
      </c>
      <c r="B29" s="153" t="s">
        <v>9</v>
      </c>
      <c r="C29" s="153"/>
      <c r="D29" s="154"/>
      <c r="E29" s="21"/>
      <c r="F29" s="44"/>
      <c r="G29" s="17"/>
    </row>
    <row r="30" spans="1:12" s="3" customFormat="1" x14ac:dyDescent="0.2">
      <c r="A30" s="18"/>
      <c r="B30" s="151" t="s">
        <v>10</v>
      </c>
      <c r="C30" s="151"/>
      <c r="D30" s="152"/>
      <c r="E30" s="19"/>
      <c r="F30" s="46"/>
      <c r="G30" s="20">
        <v>0</v>
      </c>
      <c r="I30" s="4"/>
      <c r="J30" s="4"/>
      <c r="K30" s="4"/>
      <c r="L30" s="4"/>
    </row>
    <row r="31" spans="1:12" ht="9" customHeight="1" x14ac:dyDescent="0.2">
      <c r="A31" s="14"/>
      <c r="B31" s="153"/>
      <c r="C31" s="153"/>
      <c r="D31" s="154"/>
      <c r="E31" s="21"/>
      <c r="F31" s="44"/>
      <c r="G31" s="17"/>
    </row>
    <row r="32" spans="1:12" x14ac:dyDescent="0.2">
      <c r="A32" s="14" t="s">
        <v>11</v>
      </c>
      <c r="B32" s="153" t="s">
        <v>12</v>
      </c>
      <c r="C32" s="153"/>
      <c r="D32" s="154"/>
      <c r="E32" s="21"/>
      <c r="F32" s="44"/>
      <c r="G32" s="17"/>
    </row>
    <row r="33" spans="1:12" s="3" customFormat="1" x14ac:dyDescent="0.2">
      <c r="A33" s="18"/>
      <c r="B33" s="151" t="s">
        <v>13</v>
      </c>
      <c r="C33" s="151"/>
      <c r="D33" s="152"/>
      <c r="E33" s="19"/>
      <c r="F33" s="46"/>
      <c r="G33" s="20">
        <v>0</v>
      </c>
      <c r="I33" s="4"/>
      <c r="J33" s="4"/>
      <c r="K33" s="4"/>
      <c r="L33" s="4"/>
    </row>
    <row r="34" spans="1:12" ht="11.25" customHeight="1" x14ac:dyDescent="0.2">
      <c r="A34" s="14"/>
      <c r="B34" s="153"/>
      <c r="C34" s="153"/>
      <c r="D34" s="154"/>
      <c r="E34" s="21"/>
      <c r="F34" s="44"/>
      <c r="G34" s="17"/>
    </row>
    <row r="35" spans="1:12" s="45" customFormat="1" x14ac:dyDescent="0.2">
      <c r="A35" s="43" t="s">
        <v>15</v>
      </c>
      <c r="B35" s="141" t="s">
        <v>71</v>
      </c>
      <c r="C35" s="141"/>
      <c r="D35" s="142"/>
      <c r="E35" s="65" t="s">
        <v>22</v>
      </c>
      <c r="F35" s="44"/>
      <c r="G35" s="68">
        <f>1.8*928.8</f>
        <v>1671.84</v>
      </c>
      <c r="I35" s="4"/>
      <c r="J35" s="4"/>
      <c r="K35" s="4"/>
      <c r="L35" s="61"/>
    </row>
    <row r="36" spans="1:12" s="45" customFormat="1" x14ac:dyDescent="0.2">
      <c r="A36" s="43"/>
      <c r="B36" s="185" t="s">
        <v>109</v>
      </c>
      <c r="C36" s="186"/>
      <c r="D36" s="187"/>
      <c r="E36" s="65"/>
      <c r="F36" s="44"/>
      <c r="G36" s="68"/>
      <c r="I36" s="4"/>
      <c r="J36" s="4"/>
      <c r="K36" s="4"/>
      <c r="L36" s="61"/>
    </row>
    <row r="37" spans="1:12" s="45" customFormat="1" x14ac:dyDescent="0.2">
      <c r="A37" s="43" t="s">
        <v>16</v>
      </c>
      <c r="B37" s="141" t="s">
        <v>72</v>
      </c>
      <c r="C37" s="141"/>
      <c r="D37" s="142"/>
      <c r="E37" s="65" t="s">
        <v>22</v>
      </c>
      <c r="F37" s="44"/>
      <c r="G37" s="68">
        <f>2.3*928.8</f>
        <v>2136.2399999999998</v>
      </c>
      <c r="I37" s="4"/>
      <c r="J37" s="4"/>
      <c r="K37" s="4"/>
      <c r="L37" s="61"/>
    </row>
    <row r="38" spans="1:12" s="45" customFormat="1" ht="15" customHeight="1" x14ac:dyDescent="0.2">
      <c r="A38" s="43" t="s">
        <v>17</v>
      </c>
      <c r="B38" s="141" t="s">
        <v>92</v>
      </c>
      <c r="C38" s="141"/>
      <c r="D38" s="142"/>
      <c r="E38" s="65" t="s">
        <v>22</v>
      </c>
      <c r="F38" s="44"/>
      <c r="G38" s="68">
        <f>1.19*928.8</f>
        <v>1105.2719999999999</v>
      </c>
      <c r="I38" s="4"/>
      <c r="J38" s="4"/>
      <c r="K38" s="4"/>
      <c r="L38" s="61"/>
    </row>
    <row r="39" spans="1:12" s="45" customFormat="1" ht="12.75" hidden="1" customHeight="1" x14ac:dyDescent="0.2">
      <c r="A39" s="43" t="s">
        <v>18</v>
      </c>
      <c r="B39" s="141" t="s">
        <v>51</v>
      </c>
      <c r="C39" s="141"/>
      <c r="D39" s="142"/>
      <c r="E39" s="65" t="s">
        <v>47</v>
      </c>
      <c r="F39" s="44"/>
      <c r="G39" s="68">
        <v>0</v>
      </c>
      <c r="I39" s="61"/>
      <c r="J39" s="61"/>
      <c r="K39" s="61"/>
      <c r="L39" s="61"/>
    </row>
    <row r="40" spans="1:12" s="3" customFormat="1" ht="13.5" thickBot="1" x14ac:dyDescent="0.25">
      <c r="A40" s="35"/>
      <c r="B40" s="143" t="s">
        <v>19</v>
      </c>
      <c r="C40" s="143"/>
      <c r="D40" s="144"/>
      <c r="E40" s="25"/>
      <c r="F40" s="25"/>
      <c r="G40" s="36">
        <f>G27+G30+G33+G35+G37+G38+G39</f>
        <v>8765.3220000000001</v>
      </c>
      <c r="H40" s="42"/>
      <c r="I40" s="61"/>
      <c r="J40" s="61"/>
      <c r="K40" s="61"/>
      <c r="L40" s="4"/>
    </row>
    <row r="41" spans="1:12" ht="7.5" customHeight="1" x14ac:dyDescent="0.2">
      <c r="A41" s="7"/>
      <c r="B41" s="7"/>
      <c r="C41" s="7"/>
      <c r="D41" s="7"/>
      <c r="E41" s="7"/>
      <c r="F41" s="7"/>
      <c r="G41" s="7"/>
      <c r="I41" s="61"/>
      <c r="J41" s="61"/>
      <c r="K41" s="61"/>
    </row>
    <row r="42" spans="1:12" x14ac:dyDescent="0.2">
      <c r="A42" s="22" t="s">
        <v>23</v>
      </c>
      <c r="B42" s="22"/>
      <c r="C42" s="22"/>
      <c r="D42" s="7"/>
      <c r="E42" s="7"/>
      <c r="F42" s="7"/>
      <c r="G42" s="7"/>
      <c r="I42" s="60"/>
      <c r="J42" s="61"/>
      <c r="K42" s="61"/>
    </row>
    <row r="43" spans="1:12" ht="7.5" customHeight="1" thickBot="1" x14ac:dyDescent="0.25">
      <c r="A43" s="7"/>
      <c r="B43" s="7"/>
      <c r="C43" s="7"/>
      <c r="D43" s="7"/>
      <c r="E43" s="7"/>
      <c r="F43" s="7"/>
      <c r="G43" s="7"/>
    </row>
    <row r="44" spans="1:12" s="40" customFormat="1" ht="32.25" customHeight="1" thickBot="1" x14ac:dyDescent="0.25">
      <c r="A44" s="55" t="s">
        <v>0</v>
      </c>
      <c r="B44" s="145" t="s">
        <v>1</v>
      </c>
      <c r="C44" s="146"/>
      <c r="D44" s="84" t="s">
        <v>43</v>
      </c>
      <c r="E44" s="84" t="s">
        <v>46</v>
      </c>
      <c r="F44" s="84" t="s">
        <v>44</v>
      </c>
      <c r="G44" s="57" t="s">
        <v>20</v>
      </c>
      <c r="I44" s="62"/>
      <c r="J44" s="62"/>
      <c r="K44" s="62"/>
      <c r="L44" s="62"/>
    </row>
    <row r="45" spans="1:12" s="40" customFormat="1" ht="14.25" customHeight="1" thickBot="1" x14ac:dyDescent="0.25">
      <c r="A45" s="69"/>
      <c r="B45" s="147"/>
      <c r="C45" s="148"/>
      <c r="D45" s="70"/>
      <c r="E45" s="71"/>
      <c r="F45" s="72"/>
      <c r="G45" s="73"/>
      <c r="I45" s="62"/>
      <c r="J45" s="62"/>
      <c r="K45" s="62"/>
      <c r="L45" s="62"/>
    </row>
    <row r="46" spans="1:12" s="3" customFormat="1" ht="13.5" customHeight="1" thickBot="1" x14ac:dyDescent="0.25">
      <c r="A46" s="24"/>
      <c r="B46" s="149" t="s">
        <v>21</v>
      </c>
      <c r="C46" s="150"/>
      <c r="D46" s="38"/>
      <c r="E46" s="25"/>
      <c r="F46" s="39">
        <f>F45</f>
        <v>0</v>
      </c>
      <c r="G46" s="36">
        <f>G45</f>
        <v>0</v>
      </c>
      <c r="H46" s="42"/>
      <c r="I46" s="4"/>
      <c r="J46" s="4"/>
      <c r="K46" s="4"/>
      <c r="L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s="4" customFormat="1" x14ac:dyDescent="0.2">
      <c r="A50" s="11" t="s">
        <v>31</v>
      </c>
      <c r="B50" s="11"/>
      <c r="C50" s="7" t="s">
        <v>52</v>
      </c>
      <c r="D50" s="26"/>
      <c r="E50" s="26"/>
      <c r="F50" s="7"/>
      <c r="G50" s="7" t="s">
        <v>53</v>
      </c>
      <c r="M50"/>
    </row>
    <row r="51" spans="1:13" s="4" customFormat="1" x14ac:dyDescent="0.2">
      <c r="A51" s="11"/>
      <c r="B51" s="11"/>
      <c r="C51" s="7"/>
      <c r="D51" s="27"/>
      <c r="E51" s="27"/>
      <c r="F51" s="7"/>
      <c r="G51" s="7"/>
      <c r="M51"/>
    </row>
    <row r="52" spans="1:13" s="4" customFormat="1" x14ac:dyDescent="0.2">
      <c r="A52" s="7"/>
      <c r="B52" s="7"/>
      <c r="C52" s="7" t="s">
        <v>32</v>
      </c>
      <c r="D52" s="7"/>
      <c r="E52" s="27"/>
      <c r="F52" s="27"/>
      <c r="G52" s="7"/>
      <c r="H52"/>
      <c r="M52"/>
    </row>
    <row r="53" spans="1:13" s="4" customFormat="1" ht="13.5" customHeight="1" x14ac:dyDescent="0.2">
      <c r="A53" s="7"/>
      <c r="B53" s="7"/>
      <c r="C53" s="7"/>
      <c r="D53" s="7"/>
      <c r="E53" s="7"/>
      <c r="F53" s="7"/>
      <c r="G53" s="7"/>
      <c r="H53"/>
    </row>
    <row r="54" spans="1:13" s="4" customFormat="1" x14ac:dyDescent="0.2">
      <c r="A54" s="11" t="s">
        <v>42</v>
      </c>
      <c r="B54" s="7"/>
      <c r="C54" s="7" t="s">
        <v>48</v>
      </c>
      <c r="D54" s="26"/>
      <c r="E54" s="26"/>
      <c r="F54" s="27"/>
      <c r="G54" s="47" t="s">
        <v>68</v>
      </c>
      <c r="H54" s="88"/>
    </row>
    <row r="55" spans="1:13" s="4" customFormat="1" ht="11.25" x14ac:dyDescent="0.2">
      <c r="H55" s="51"/>
    </row>
    <row r="56" spans="1:13" s="4" customFormat="1" ht="11.25" x14ac:dyDescent="0.2"/>
    <row r="57" spans="1:13" s="4" customFormat="1" ht="11.25" x14ac:dyDescent="0.2"/>
  </sheetData>
  <mergeCells count="43">
    <mergeCell ref="B40:D40"/>
    <mergeCell ref="B44:C44"/>
    <mergeCell ref="B45:C45"/>
    <mergeCell ref="B46:C46"/>
    <mergeCell ref="B33:D33"/>
    <mergeCell ref="B34:D34"/>
    <mergeCell ref="B35:D35"/>
    <mergeCell ref="B37:D37"/>
    <mergeCell ref="B38:D38"/>
    <mergeCell ref="B39:D39"/>
    <mergeCell ref="B36:D36"/>
    <mergeCell ref="B28:D28"/>
    <mergeCell ref="B29:D29"/>
    <mergeCell ref="B30:D30"/>
    <mergeCell ref="B31:D31"/>
    <mergeCell ref="A19:G19"/>
    <mergeCell ref="B22:D22"/>
    <mergeCell ref="B23:D23"/>
    <mergeCell ref="B24:D24"/>
    <mergeCell ref="B25:D25"/>
    <mergeCell ref="B26:D26"/>
    <mergeCell ref="B32:D32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27:D2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9" workbookViewId="0">
      <selection activeCell="A35" sqref="A35:XFD35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70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89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89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6</v>
      </c>
      <c r="E13" s="10">
        <v>42916</v>
      </c>
      <c r="F13" s="10">
        <v>42887</v>
      </c>
      <c r="G13" s="10">
        <v>42916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G39+G45</f>
        <v>5944.3219999999992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91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91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92" t="s">
        <v>2</v>
      </c>
      <c r="F22" s="92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13</v>
      </c>
      <c r="F24" s="49">
        <f>G24/E24</f>
        <v>35.544615384615383</v>
      </c>
      <c r="G24" s="67">
        <v>462.08</v>
      </c>
      <c r="H24" s="64"/>
      <c r="I24" s="63"/>
      <c r="J24" s="63"/>
    </row>
    <row r="25" spans="1:12" x14ac:dyDescent="0.2">
      <c r="A25" s="14" t="s">
        <v>7</v>
      </c>
      <c r="B25" s="153" t="s">
        <v>74</v>
      </c>
      <c r="C25" s="153"/>
      <c r="D25" s="154"/>
      <c r="E25" s="16">
        <v>5</v>
      </c>
      <c r="F25" s="49">
        <f>G25/E25</f>
        <v>113.77799999999999</v>
      </c>
      <c r="G25" s="67">
        <v>568.89</v>
      </c>
      <c r="H25" s="64"/>
      <c r="I25" s="63"/>
    </row>
    <row r="26" spans="1:12" s="3" customFormat="1" x14ac:dyDescent="0.2">
      <c r="A26" s="18"/>
      <c r="B26" s="151" t="s">
        <v>5</v>
      </c>
      <c r="C26" s="151"/>
      <c r="D26" s="152"/>
      <c r="E26" s="19"/>
      <c r="F26" s="46"/>
      <c r="G26" s="20">
        <f>SUM(G24:G25)</f>
        <v>1030.97</v>
      </c>
      <c r="I26" s="4"/>
      <c r="J26" s="4"/>
      <c r="K26" s="4"/>
      <c r="L26" s="4"/>
    </row>
    <row r="27" spans="1:12" ht="12.75" customHeight="1" x14ac:dyDescent="0.2">
      <c r="A27" s="14"/>
      <c r="B27" s="153"/>
      <c r="C27" s="153"/>
      <c r="D27" s="154"/>
      <c r="E27" s="21"/>
      <c r="F27" s="44"/>
      <c r="G27" s="17"/>
    </row>
    <row r="28" spans="1:12" x14ac:dyDescent="0.2">
      <c r="A28" s="14" t="s">
        <v>8</v>
      </c>
      <c r="B28" s="153" t="s">
        <v>9</v>
      </c>
      <c r="C28" s="153"/>
      <c r="D28" s="154"/>
      <c r="E28" s="21"/>
      <c r="F28" s="44"/>
      <c r="G28" s="17"/>
    </row>
    <row r="29" spans="1:12" s="3" customFormat="1" x14ac:dyDescent="0.2">
      <c r="A29" s="18"/>
      <c r="B29" s="151" t="s">
        <v>10</v>
      </c>
      <c r="C29" s="151"/>
      <c r="D29" s="152"/>
      <c r="E29" s="19"/>
      <c r="F29" s="46"/>
      <c r="G29" s="20">
        <v>0</v>
      </c>
      <c r="I29" s="4"/>
      <c r="J29" s="4"/>
      <c r="K29" s="4"/>
      <c r="L29" s="4"/>
    </row>
    <row r="30" spans="1:12" ht="9" customHeight="1" x14ac:dyDescent="0.2">
      <c r="A30" s="14"/>
      <c r="B30" s="153"/>
      <c r="C30" s="153"/>
      <c r="D30" s="154"/>
      <c r="E30" s="21"/>
      <c r="F30" s="44"/>
      <c r="G30" s="17"/>
    </row>
    <row r="31" spans="1:12" x14ac:dyDescent="0.2">
      <c r="A31" s="14" t="s">
        <v>11</v>
      </c>
      <c r="B31" s="153" t="s">
        <v>12</v>
      </c>
      <c r="C31" s="153"/>
      <c r="D31" s="154"/>
      <c r="E31" s="21"/>
      <c r="F31" s="44"/>
      <c r="G31" s="17"/>
    </row>
    <row r="32" spans="1:12" s="3" customFormat="1" x14ac:dyDescent="0.2">
      <c r="A32" s="18"/>
      <c r="B32" s="151" t="s">
        <v>13</v>
      </c>
      <c r="C32" s="151"/>
      <c r="D32" s="152"/>
      <c r="E32" s="19"/>
      <c r="F32" s="46"/>
      <c r="G32" s="20">
        <v>0</v>
      </c>
      <c r="I32" s="4"/>
      <c r="J32" s="4"/>
      <c r="K32" s="4"/>
      <c r="L32" s="4"/>
    </row>
    <row r="33" spans="1:12" ht="11.25" customHeight="1" x14ac:dyDescent="0.2">
      <c r="A33" s="14"/>
      <c r="B33" s="153"/>
      <c r="C33" s="153"/>
      <c r="D33" s="154"/>
      <c r="E33" s="21"/>
      <c r="F33" s="44"/>
      <c r="G33" s="17"/>
    </row>
    <row r="34" spans="1:12" s="45" customFormat="1" x14ac:dyDescent="0.2">
      <c r="A34" s="43" t="s">
        <v>15</v>
      </c>
      <c r="B34" s="141" t="s">
        <v>71</v>
      </c>
      <c r="C34" s="141"/>
      <c r="D34" s="142"/>
      <c r="E34" s="65" t="s">
        <v>22</v>
      </c>
      <c r="F34" s="44"/>
      <c r="G34" s="68">
        <f>1.8*928.8</f>
        <v>1671.84</v>
      </c>
      <c r="I34" s="4"/>
      <c r="J34" s="4"/>
      <c r="K34" s="4"/>
      <c r="L34" s="61"/>
    </row>
    <row r="35" spans="1:12" s="45" customFormat="1" x14ac:dyDescent="0.2">
      <c r="A35" s="43"/>
      <c r="B35" s="185" t="s">
        <v>111</v>
      </c>
      <c r="C35" s="186"/>
      <c r="D35" s="187"/>
      <c r="E35" s="65"/>
      <c r="F35" s="44"/>
      <c r="G35" s="68"/>
      <c r="I35" s="4"/>
      <c r="J35" s="4"/>
      <c r="K35" s="4"/>
      <c r="L35" s="61"/>
    </row>
    <row r="36" spans="1:12" s="45" customFormat="1" x14ac:dyDescent="0.2">
      <c r="A36" s="43" t="s">
        <v>16</v>
      </c>
      <c r="B36" s="141" t="s">
        <v>72</v>
      </c>
      <c r="C36" s="141"/>
      <c r="D36" s="142"/>
      <c r="E36" s="65" t="s">
        <v>22</v>
      </c>
      <c r="F36" s="44"/>
      <c r="G36" s="68">
        <f>2.3*928.8</f>
        <v>2136.2399999999998</v>
      </c>
      <c r="I36" s="4"/>
      <c r="J36" s="4"/>
      <c r="K36" s="4"/>
      <c r="L36" s="61"/>
    </row>
    <row r="37" spans="1:12" s="45" customFormat="1" ht="15" customHeight="1" x14ac:dyDescent="0.2">
      <c r="A37" s="43" t="s">
        <v>17</v>
      </c>
      <c r="B37" s="141" t="s">
        <v>92</v>
      </c>
      <c r="C37" s="141"/>
      <c r="D37" s="142"/>
      <c r="E37" s="65" t="s">
        <v>22</v>
      </c>
      <c r="F37" s="44"/>
      <c r="G37" s="68">
        <f>1.19*928.8</f>
        <v>1105.2719999999999</v>
      </c>
      <c r="I37" s="4"/>
      <c r="J37" s="4"/>
      <c r="K37" s="4"/>
      <c r="L37" s="61"/>
    </row>
    <row r="38" spans="1:12" s="45" customFormat="1" ht="12.75" hidden="1" customHeight="1" x14ac:dyDescent="0.2">
      <c r="A38" s="43" t="s">
        <v>18</v>
      </c>
      <c r="B38" s="141" t="s">
        <v>51</v>
      </c>
      <c r="C38" s="141"/>
      <c r="D38" s="142"/>
      <c r="E38" s="65" t="s">
        <v>47</v>
      </c>
      <c r="F38" s="44"/>
      <c r="G38" s="68">
        <v>0</v>
      </c>
      <c r="I38" s="61"/>
      <c r="J38" s="61"/>
      <c r="K38" s="61"/>
      <c r="L38" s="61"/>
    </row>
    <row r="39" spans="1:12" s="3" customFormat="1" ht="13.5" thickBot="1" x14ac:dyDescent="0.25">
      <c r="A39" s="35"/>
      <c r="B39" s="143" t="s">
        <v>19</v>
      </c>
      <c r="C39" s="143"/>
      <c r="D39" s="144"/>
      <c r="E39" s="25"/>
      <c r="F39" s="25"/>
      <c r="G39" s="36">
        <f>G26+G29+G32+G34+G36+G37+G38</f>
        <v>5944.3219999999992</v>
      </c>
      <c r="H39" s="42"/>
      <c r="I39" s="61"/>
      <c r="J39" s="61"/>
      <c r="K39" s="61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1"/>
      <c r="J40" s="61"/>
      <c r="K40" s="61"/>
    </row>
    <row r="41" spans="1:12" x14ac:dyDescent="0.2">
      <c r="A41" s="22" t="s">
        <v>23</v>
      </c>
      <c r="B41" s="22"/>
      <c r="C41" s="22"/>
      <c r="D41" s="7"/>
      <c r="E41" s="7"/>
      <c r="F41" s="7"/>
      <c r="G41" s="7"/>
      <c r="I41" s="60"/>
      <c r="J41" s="61"/>
      <c r="K41" s="61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40" customFormat="1" ht="32.25" customHeight="1" thickBot="1" x14ac:dyDescent="0.25">
      <c r="A43" s="55" t="s">
        <v>0</v>
      </c>
      <c r="B43" s="145" t="s">
        <v>1</v>
      </c>
      <c r="C43" s="146"/>
      <c r="D43" s="93" t="s">
        <v>43</v>
      </c>
      <c r="E43" s="93" t="s">
        <v>46</v>
      </c>
      <c r="F43" s="93" t="s">
        <v>44</v>
      </c>
      <c r="G43" s="57" t="s">
        <v>20</v>
      </c>
      <c r="I43" s="62"/>
      <c r="J43" s="62"/>
      <c r="K43" s="62"/>
      <c r="L43" s="62"/>
    </row>
    <row r="44" spans="1:12" s="40" customFormat="1" ht="14.25" customHeight="1" thickBot="1" x14ac:dyDescent="0.25">
      <c r="A44" s="69"/>
      <c r="B44" s="147"/>
      <c r="C44" s="148"/>
      <c r="D44" s="70"/>
      <c r="E44" s="71"/>
      <c r="F44" s="72"/>
      <c r="G44" s="73"/>
      <c r="I44" s="62"/>
      <c r="J44" s="62"/>
      <c r="K44" s="62"/>
      <c r="L44" s="62"/>
    </row>
    <row r="45" spans="1:12" s="3" customFormat="1" ht="13.5" customHeight="1" thickBot="1" x14ac:dyDescent="0.25">
      <c r="A45" s="24"/>
      <c r="B45" s="149" t="s">
        <v>21</v>
      </c>
      <c r="C45" s="150"/>
      <c r="D45" s="38"/>
      <c r="E45" s="25"/>
      <c r="F45" s="39">
        <f>F44</f>
        <v>0</v>
      </c>
      <c r="G45" s="36">
        <f>G44</f>
        <v>0</v>
      </c>
      <c r="H45" s="42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s="4" customFormat="1" x14ac:dyDescent="0.2">
      <c r="A49" s="11" t="s">
        <v>31</v>
      </c>
      <c r="B49" s="11"/>
      <c r="C49" s="7" t="s">
        <v>52</v>
      </c>
      <c r="D49" s="26"/>
      <c r="E49" s="26"/>
      <c r="F49" s="7"/>
      <c r="G49" s="7" t="s">
        <v>53</v>
      </c>
      <c r="M49"/>
    </row>
    <row r="50" spans="1:13" s="4" customFormat="1" x14ac:dyDescent="0.2">
      <c r="A50" s="11"/>
      <c r="B50" s="11"/>
      <c r="C50" s="7"/>
      <c r="D50" s="27"/>
      <c r="E50" s="27"/>
      <c r="F50" s="7"/>
      <c r="G50" s="7"/>
      <c r="M50"/>
    </row>
    <row r="51" spans="1:13" s="4" customFormat="1" x14ac:dyDescent="0.2">
      <c r="A51" s="7"/>
      <c r="B51" s="7"/>
      <c r="C51" s="7" t="s">
        <v>32</v>
      </c>
      <c r="D51" s="7"/>
      <c r="E51" s="27"/>
      <c r="F51" s="27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42</v>
      </c>
      <c r="B53" s="7"/>
      <c r="C53" s="7" t="s">
        <v>48</v>
      </c>
      <c r="D53" s="26"/>
      <c r="E53" s="26"/>
      <c r="F53" s="27"/>
      <c r="G53" s="47" t="s">
        <v>68</v>
      </c>
      <c r="H53" s="90"/>
    </row>
    <row r="54" spans="1:13" s="4" customFormat="1" ht="11.25" x14ac:dyDescent="0.2">
      <c r="H54" s="51"/>
    </row>
    <row r="55" spans="1:13" s="4" customFormat="1" ht="11.25" x14ac:dyDescent="0.2"/>
    <row r="56" spans="1:13" s="4" customFormat="1" ht="11.25" x14ac:dyDescent="0.2"/>
  </sheetData>
  <mergeCells count="42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26:D26"/>
    <mergeCell ref="B27:D27"/>
    <mergeCell ref="B28:D28"/>
    <mergeCell ref="B29:D29"/>
    <mergeCell ref="A19:G19"/>
    <mergeCell ref="B22:D22"/>
    <mergeCell ref="B23:D23"/>
    <mergeCell ref="B24:D24"/>
    <mergeCell ref="B25:D25"/>
    <mergeCell ref="B30:D30"/>
    <mergeCell ref="B31:D31"/>
    <mergeCell ref="B45:C45"/>
    <mergeCell ref="B32:D32"/>
    <mergeCell ref="B33:D33"/>
    <mergeCell ref="B34:D34"/>
    <mergeCell ref="B36:D36"/>
    <mergeCell ref="B37:D37"/>
    <mergeCell ref="B38:D38"/>
    <mergeCell ref="B39:D39"/>
    <mergeCell ref="B43:C43"/>
    <mergeCell ref="B44:C44"/>
    <mergeCell ref="B35:D35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3" workbookViewId="0">
      <selection activeCell="A46" sqref="A46:XFD4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70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89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89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7</v>
      </c>
      <c r="E13" s="10">
        <v>42947</v>
      </c>
      <c r="F13" s="10">
        <v>42917</v>
      </c>
      <c r="G13" s="10">
        <v>42947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G41+G47</f>
        <v>7736.3519999999999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91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91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92" t="s">
        <v>2</v>
      </c>
      <c r="F22" s="92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6</v>
      </c>
      <c r="F24" s="49">
        <f>G24/E24</f>
        <v>33.473333333333336</v>
      </c>
      <c r="G24" s="67">
        <v>200.84</v>
      </c>
      <c r="H24" s="64"/>
      <c r="I24" s="63"/>
      <c r="J24" s="63"/>
    </row>
    <row r="25" spans="1:12" x14ac:dyDescent="0.2">
      <c r="A25" s="14" t="s">
        <v>7</v>
      </c>
      <c r="B25" s="153" t="s">
        <v>67</v>
      </c>
      <c r="C25" s="153"/>
      <c r="D25" s="154"/>
      <c r="E25" s="16">
        <v>7</v>
      </c>
      <c r="F25" s="49">
        <f>G25/E25</f>
        <v>113.78571428571429</v>
      </c>
      <c r="G25" s="67">
        <v>796.5</v>
      </c>
      <c r="H25" s="64"/>
      <c r="I25" s="63"/>
    </row>
    <row r="26" spans="1:12" x14ac:dyDescent="0.2">
      <c r="A26" s="14" t="s">
        <v>63</v>
      </c>
      <c r="B26" s="153" t="s">
        <v>75</v>
      </c>
      <c r="C26" s="153"/>
      <c r="D26" s="154"/>
      <c r="E26" s="16">
        <v>1</v>
      </c>
      <c r="F26" s="49">
        <f>G26/E26</f>
        <v>1057.98</v>
      </c>
      <c r="G26" s="67">
        <v>1057.98</v>
      </c>
      <c r="H26" s="64"/>
      <c r="I26" s="63"/>
    </row>
    <row r="27" spans="1:12" s="117" customFormat="1" x14ac:dyDescent="0.2">
      <c r="A27" s="111" t="s">
        <v>76</v>
      </c>
      <c r="B27" s="188" t="s">
        <v>93</v>
      </c>
      <c r="C27" s="189"/>
      <c r="D27" s="190"/>
      <c r="E27" s="112">
        <v>1</v>
      </c>
      <c r="F27" s="110">
        <f>G27/E27</f>
        <v>149.47999999999999</v>
      </c>
      <c r="G27" s="113">
        <v>149.47999999999999</v>
      </c>
      <c r="H27" s="114"/>
      <c r="I27" s="115"/>
      <c r="J27" s="116"/>
      <c r="K27" s="116"/>
      <c r="L27" s="116"/>
    </row>
    <row r="28" spans="1:12" s="3" customFormat="1" x14ac:dyDescent="0.2">
      <c r="A28" s="18"/>
      <c r="B28" s="151" t="s">
        <v>5</v>
      </c>
      <c r="C28" s="151"/>
      <c r="D28" s="152"/>
      <c r="E28" s="19"/>
      <c r="F28" s="46"/>
      <c r="G28" s="20">
        <f>SUM(G24:G27)</f>
        <v>2204.8000000000002</v>
      </c>
      <c r="I28" s="4"/>
      <c r="J28" s="4"/>
      <c r="K28" s="4"/>
      <c r="L28" s="4"/>
    </row>
    <row r="29" spans="1:12" ht="12.75" customHeight="1" x14ac:dyDescent="0.2">
      <c r="A29" s="14"/>
      <c r="B29" s="153"/>
      <c r="C29" s="153"/>
      <c r="D29" s="154"/>
      <c r="E29" s="21"/>
      <c r="F29" s="44"/>
      <c r="G29" s="17"/>
    </row>
    <row r="30" spans="1:12" x14ac:dyDescent="0.2">
      <c r="A30" s="14" t="s">
        <v>8</v>
      </c>
      <c r="B30" s="153" t="s">
        <v>9</v>
      </c>
      <c r="C30" s="153"/>
      <c r="D30" s="154"/>
      <c r="E30" s="21"/>
      <c r="F30" s="44"/>
      <c r="G30" s="17"/>
    </row>
    <row r="31" spans="1:12" s="3" customFormat="1" x14ac:dyDescent="0.2">
      <c r="A31" s="18"/>
      <c r="B31" s="151" t="s">
        <v>10</v>
      </c>
      <c r="C31" s="151"/>
      <c r="D31" s="152"/>
      <c r="E31" s="19"/>
      <c r="F31" s="46"/>
      <c r="G31" s="20">
        <v>0</v>
      </c>
      <c r="I31" s="4"/>
      <c r="J31" s="4"/>
      <c r="K31" s="4"/>
      <c r="L31" s="4"/>
    </row>
    <row r="32" spans="1:12" ht="9" customHeight="1" x14ac:dyDescent="0.2">
      <c r="A32" s="14"/>
      <c r="B32" s="153"/>
      <c r="C32" s="153"/>
      <c r="D32" s="154"/>
      <c r="E32" s="21"/>
      <c r="F32" s="44"/>
      <c r="G32" s="17"/>
    </row>
    <row r="33" spans="1:12" ht="12" customHeight="1" x14ac:dyDescent="0.2">
      <c r="A33" s="14" t="s">
        <v>11</v>
      </c>
      <c r="B33" s="153" t="s">
        <v>12</v>
      </c>
      <c r="C33" s="153"/>
      <c r="D33" s="154"/>
      <c r="E33" s="21"/>
      <c r="F33" s="44"/>
      <c r="G33" s="17"/>
    </row>
    <row r="34" spans="1:12" x14ac:dyDescent="0.2">
      <c r="A34" s="14" t="s">
        <v>69</v>
      </c>
      <c r="B34" s="155" t="s">
        <v>110</v>
      </c>
      <c r="C34" s="156"/>
      <c r="D34" s="157"/>
      <c r="E34" s="21">
        <v>2</v>
      </c>
      <c r="F34" s="44">
        <v>55.6</v>
      </c>
      <c r="G34" s="17">
        <f>E34*F34</f>
        <v>111.2</v>
      </c>
    </row>
    <row r="35" spans="1:12" s="3" customFormat="1" x14ac:dyDescent="0.2">
      <c r="A35" s="18"/>
      <c r="B35" s="151" t="s">
        <v>13</v>
      </c>
      <c r="C35" s="151"/>
      <c r="D35" s="152"/>
      <c r="E35" s="19"/>
      <c r="F35" s="46"/>
      <c r="G35" s="20">
        <f>G34</f>
        <v>111.2</v>
      </c>
      <c r="I35" s="4"/>
      <c r="J35" s="4"/>
      <c r="K35" s="4"/>
      <c r="L35" s="4"/>
    </row>
    <row r="36" spans="1:12" ht="11.25" customHeight="1" x14ac:dyDescent="0.2">
      <c r="A36" s="14"/>
      <c r="B36" s="153"/>
      <c r="C36" s="153"/>
      <c r="D36" s="154"/>
      <c r="E36" s="21"/>
      <c r="F36" s="44"/>
      <c r="G36" s="17"/>
    </row>
    <row r="37" spans="1:12" s="45" customFormat="1" x14ac:dyDescent="0.2">
      <c r="A37" s="43" t="s">
        <v>15</v>
      </c>
      <c r="B37" s="141" t="s">
        <v>71</v>
      </c>
      <c r="C37" s="141"/>
      <c r="D37" s="142"/>
      <c r="E37" s="65" t="s">
        <v>22</v>
      </c>
      <c r="F37" s="44"/>
      <c r="G37" s="68">
        <f>1.8*928.8</f>
        <v>1671.84</v>
      </c>
      <c r="I37" s="4"/>
      <c r="J37" s="4"/>
      <c r="K37" s="4"/>
      <c r="L37" s="61"/>
    </row>
    <row r="38" spans="1:12" s="45" customFormat="1" x14ac:dyDescent="0.2">
      <c r="A38" s="43" t="s">
        <v>16</v>
      </c>
      <c r="B38" s="141" t="s">
        <v>72</v>
      </c>
      <c r="C38" s="141"/>
      <c r="D38" s="142"/>
      <c r="E38" s="65" t="s">
        <v>22</v>
      </c>
      <c r="F38" s="44"/>
      <c r="G38" s="68">
        <f>2.3*928.8</f>
        <v>2136.2399999999998</v>
      </c>
      <c r="I38" s="4"/>
      <c r="J38" s="4"/>
      <c r="K38" s="4"/>
      <c r="L38" s="61"/>
    </row>
    <row r="39" spans="1:12" s="45" customFormat="1" ht="15" customHeight="1" x14ac:dyDescent="0.2">
      <c r="A39" s="43" t="s">
        <v>17</v>
      </c>
      <c r="B39" s="141" t="s">
        <v>92</v>
      </c>
      <c r="C39" s="141"/>
      <c r="D39" s="142"/>
      <c r="E39" s="65" t="s">
        <v>22</v>
      </c>
      <c r="F39" s="44"/>
      <c r="G39" s="68">
        <f>1.19*928.8</f>
        <v>1105.2719999999999</v>
      </c>
      <c r="I39" s="4"/>
      <c r="J39" s="4"/>
      <c r="K39" s="4"/>
      <c r="L39" s="61"/>
    </row>
    <row r="40" spans="1:12" s="45" customFormat="1" ht="12.75" hidden="1" customHeight="1" x14ac:dyDescent="0.2">
      <c r="A40" s="43" t="s">
        <v>18</v>
      </c>
      <c r="B40" s="141" t="s">
        <v>51</v>
      </c>
      <c r="C40" s="141"/>
      <c r="D40" s="142"/>
      <c r="E40" s="65" t="s">
        <v>47</v>
      </c>
      <c r="F40" s="44"/>
      <c r="G40" s="68">
        <v>0</v>
      </c>
      <c r="I40" s="61"/>
      <c r="J40" s="61"/>
      <c r="K40" s="61"/>
      <c r="L40" s="61"/>
    </row>
    <row r="41" spans="1:12" s="3" customFormat="1" ht="13.5" thickBot="1" x14ac:dyDescent="0.25">
      <c r="A41" s="35"/>
      <c r="B41" s="143" t="s">
        <v>19</v>
      </c>
      <c r="C41" s="143"/>
      <c r="D41" s="144"/>
      <c r="E41" s="25"/>
      <c r="F41" s="25"/>
      <c r="G41" s="36">
        <f>G28+G31+G35+G37+G38+G39+G40</f>
        <v>7229.3519999999999</v>
      </c>
      <c r="H41" s="42"/>
      <c r="I41" s="61"/>
      <c r="J41" s="61"/>
      <c r="K41" s="61"/>
      <c r="L41" s="4"/>
    </row>
    <row r="42" spans="1:12" ht="7.5" customHeight="1" x14ac:dyDescent="0.2">
      <c r="A42" s="7"/>
      <c r="B42" s="7"/>
      <c r="C42" s="7"/>
      <c r="D42" s="7"/>
      <c r="E42" s="7"/>
      <c r="F42" s="7"/>
      <c r="G42" s="7"/>
      <c r="I42" s="61"/>
      <c r="J42" s="61"/>
      <c r="K42" s="61"/>
    </row>
    <row r="43" spans="1:12" x14ac:dyDescent="0.2">
      <c r="A43" s="22" t="s">
        <v>23</v>
      </c>
      <c r="B43" s="22"/>
      <c r="C43" s="22"/>
      <c r="D43" s="7"/>
      <c r="E43" s="7"/>
      <c r="F43" s="7"/>
      <c r="G43" s="7"/>
      <c r="I43" s="60"/>
      <c r="J43" s="61"/>
      <c r="K43" s="61"/>
    </row>
    <row r="44" spans="1:12" ht="7.5" customHeight="1" thickBot="1" x14ac:dyDescent="0.25">
      <c r="A44" s="7"/>
      <c r="B44" s="7"/>
      <c r="C44" s="7"/>
      <c r="D44" s="7"/>
      <c r="E44" s="7"/>
      <c r="F44" s="7"/>
      <c r="G44" s="7"/>
    </row>
    <row r="45" spans="1:12" s="40" customFormat="1" ht="32.25" customHeight="1" thickBot="1" x14ac:dyDescent="0.25">
      <c r="A45" s="55" t="s">
        <v>0</v>
      </c>
      <c r="B45" s="145" t="s">
        <v>1</v>
      </c>
      <c r="C45" s="146"/>
      <c r="D45" s="93" t="s">
        <v>43</v>
      </c>
      <c r="E45" s="93" t="s">
        <v>46</v>
      </c>
      <c r="F45" s="93" t="s">
        <v>44</v>
      </c>
      <c r="G45" s="57" t="s">
        <v>20</v>
      </c>
      <c r="I45" s="62"/>
      <c r="J45" s="62"/>
      <c r="K45" s="62"/>
      <c r="L45" s="62"/>
    </row>
    <row r="46" spans="1:12" s="40" customFormat="1" ht="14.25" customHeight="1" thickBot="1" x14ac:dyDescent="0.25">
      <c r="A46" s="69"/>
      <c r="B46" s="147" t="s">
        <v>112</v>
      </c>
      <c r="C46" s="148"/>
      <c r="D46" s="121">
        <v>1</v>
      </c>
      <c r="E46" s="122">
        <v>42923</v>
      </c>
      <c r="F46" s="123"/>
      <c r="G46" s="124">
        <v>507</v>
      </c>
      <c r="I46" s="62"/>
      <c r="J46" s="62"/>
      <c r="K46" s="62"/>
      <c r="L46" s="62"/>
    </row>
    <row r="47" spans="1:12" s="3" customFormat="1" ht="13.5" customHeight="1" thickBot="1" x14ac:dyDescent="0.25">
      <c r="A47" s="24"/>
      <c r="B47" s="149" t="s">
        <v>21</v>
      </c>
      <c r="C47" s="150"/>
      <c r="D47" s="38"/>
      <c r="E47" s="25"/>
      <c r="F47" s="39">
        <f>F46</f>
        <v>0</v>
      </c>
      <c r="G47" s="36">
        <f>G46</f>
        <v>507</v>
      </c>
      <c r="H47" s="42"/>
      <c r="I47" s="4"/>
      <c r="J47" s="4"/>
      <c r="K47" s="4"/>
      <c r="L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7"/>
      <c r="B50" s="7"/>
      <c r="C50" s="7"/>
      <c r="D50" s="7"/>
      <c r="E50" s="7"/>
      <c r="F50" s="7"/>
      <c r="G50" s="7"/>
      <c r="H50" s="4"/>
    </row>
    <row r="51" spans="1:13" s="4" customFormat="1" x14ac:dyDescent="0.2">
      <c r="A51" s="11" t="s">
        <v>31</v>
      </c>
      <c r="B51" s="11"/>
      <c r="C51" s="7" t="s">
        <v>52</v>
      </c>
      <c r="D51" s="26"/>
      <c r="E51" s="26"/>
      <c r="F51" s="7"/>
      <c r="G51" s="7" t="s">
        <v>53</v>
      </c>
      <c r="M51"/>
    </row>
    <row r="52" spans="1:13" s="4" customFormat="1" x14ac:dyDescent="0.2">
      <c r="A52" s="11"/>
      <c r="B52" s="11"/>
      <c r="C52" s="7"/>
      <c r="D52" s="27"/>
      <c r="E52" s="27"/>
      <c r="F52" s="7"/>
      <c r="G52" s="7"/>
      <c r="M52"/>
    </row>
    <row r="53" spans="1:13" s="4" customFormat="1" x14ac:dyDescent="0.2">
      <c r="A53" s="7"/>
      <c r="B53" s="7"/>
      <c r="C53" s="7" t="s">
        <v>32</v>
      </c>
      <c r="D53" s="7"/>
      <c r="E53" s="27"/>
      <c r="F53" s="27"/>
      <c r="G53" s="7"/>
      <c r="H53"/>
      <c r="M53"/>
    </row>
    <row r="54" spans="1:13" s="4" customFormat="1" ht="13.5" customHeight="1" x14ac:dyDescent="0.2">
      <c r="A54" s="7"/>
      <c r="B54" s="7"/>
      <c r="C54" s="7"/>
      <c r="D54" s="7"/>
      <c r="E54" s="7"/>
      <c r="F54" s="7"/>
      <c r="G54" s="7"/>
      <c r="H54"/>
    </row>
    <row r="55" spans="1:13" s="4" customFormat="1" x14ac:dyDescent="0.2">
      <c r="A55" s="11" t="s">
        <v>42</v>
      </c>
      <c r="B55" s="7"/>
      <c r="C55" s="7" t="s">
        <v>48</v>
      </c>
      <c r="D55" s="26"/>
      <c r="E55" s="26"/>
      <c r="F55" s="27"/>
      <c r="G55" s="47" t="s">
        <v>68</v>
      </c>
      <c r="H55" s="90"/>
    </row>
    <row r="56" spans="1:13" s="4" customFormat="1" ht="11.25" x14ac:dyDescent="0.2">
      <c r="H56" s="51"/>
    </row>
    <row r="57" spans="1:13" s="4" customFormat="1" ht="11.25" x14ac:dyDescent="0.2"/>
    <row r="58" spans="1:13" s="4" customFormat="1" ht="11.25" x14ac:dyDescent="0.2"/>
  </sheetData>
  <mergeCells count="44">
    <mergeCell ref="B26:D26"/>
    <mergeCell ref="B28:D28"/>
    <mergeCell ref="A19:G19"/>
    <mergeCell ref="B22:D22"/>
    <mergeCell ref="B23:D23"/>
    <mergeCell ref="B24:D24"/>
    <mergeCell ref="B25:D25"/>
    <mergeCell ref="B27:D27"/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29:D29"/>
    <mergeCell ref="B30:D30"/>
    <mergeCell ref="B31:D31"/>
    <mergeCell ref="B32:D32"/>
    <mergeCell ref="B35:D35"/>
    <mergeCell ref="B33:D33"/>
    <mergeCell ref="B34:D34"/>
    <mergeCell ref="B41:D41"/>
    <mergeCell ref="B45:C45"/>
    <mergeCell ref="B46:C46"/>
    <mergeCell ref="B47:C47"/>
    <mergeCell ref="B36:D36"/>
    <mergeCell ref="B37:D37"/>
    <mergeCell ref="B38:D38"/>
    <mergeCell ref="B39:D39"/>
    <mergeCell ref="B40:D40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10" workbookViewId="0">
      <selection activeCell="I34" sqref="I34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70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89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89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8</v>
      </c>
      <c r="E13" s="10">
        <v>42978</v>
      </c>
      <c r="F13" s="10">
        <v>42948</v>
      </c>
      <c r="G13" s="10">
        <v>42978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G41+G46</f>
        <v>8506.18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91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91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92" t="s">
        <v>2</v>
      </c>
      <c r="F22" s="92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19</v>
      </c>
      <c r="F24" s="49">
        <f>G24/E24</f>
        <v>67.186842105263153</v>
      </c>
      <c r="G24" s="67">
        <v>1276.55</v>
      </c>
      <c r="H24" s="64"/>
      <c r="I24" s="63"/>
      <c r="J24" s="63"/>
    </row>
    <row r="25" spans="1:12" x14ac:dyDescent="0.2">
      <c r="A25" s="14" t="s">
        <v>7</v>
      </c>
      <c r="B25" s="153" t="s">
        <v>67</v>
      </c>
      <c r="C25" s="153"/>
      <c r="D25" s="154"/>
      <c r="E25" s="16">
        <v>10</v>
      </c>
      <c r="F25" s="49">
        <f>G25/E25</f>
        <v>113.795</v>
      </c>
      <c r="G25" s="67">
        <v>1137.95</v>
      </c>
      <c r="H25" s="64"/>
      <c r="I25" s="63"/>
    </row>
    <row r="26" spans="1:12" x14ac:dyDescent="0.2">
      <c r="A26" s="14" t="s">
        <v>63</v>
      </c>
      <c r="B26" s="153" t="s">
        <v>75</v>
      </c>
      <c r="C26" s="153"/>
      <c r="D26" s="154"/>
      <c r="E26" s="16">
        <v>1</v>
      </c>
      <c r="F26" s="49">
        <f>G26/E26</f>
        <v>1057.98</v>
      </c>
      <c r="G26" s="67">
        <v>1057.98</v>
      </c>
      <c r="H26" s="64"/>
      <c r="I26" s="63"/>
    </row>
    <row r="27" spans="1:12" s="3" customFormat="1" x14ac:dyDescent="0.2">
      <c r="A27" s="18"/>
      <c r="B27" s="151" t="s">
        <v>5</v>
      </c>
      <c r="C27" s="151"/>
      <c r="D27" s="152"/>
      <c r="E27" s="19"/>
      <c r="F27" s="46"/>
      <c r="G27" s="20">
        <f>SUM(G24:G26)</f>
        <v>3472.48</v>
      </c>
      <c r="I27" s="4"/>
      <c r="J27" s="4"/>
      <c r="K27" s="4"/>
      <c r="L27" s="4"/>
    </row>
    <row r="28" spans="1:12" ht="12.75" customHeight="1" x14ac:dyDescent="0.2">
      <c r="A28" s="14"/>
      <c r="B28" s="153"/>
      <c r="C28" s="153"/>
      <c r="D28" s="154"/>
      <c r="E28" s="21"/>
      <c r="F28" s="44"/>
      <c r="G28" s="17"/>
    </row>
    <row r="29" spans="1:12" x14ac:dyDescent="0.2">
      <c r="A29" s="14" t="s">
        <v>8</v>
      </c>
      <c r="B29" s="153" t="s">
        <v>9</v>
      </c>
      <c r="C29" s="153"/>
      <c r="D29" s="154"/>
      <c r="E29" s="21"/>
      <c r="F29" s="44"/>
      <c r="G29" s="17"/>
    </row>
    <row r="30" spans="1:12" x14ac:dyDescent="0.2">
      <c r="A30" s="14" t="s">
        <v>78</v>
      </c>
      <c r="B30" s="155" t="s">
        <v>114</v>
      </c>
      <c r="C30" s="156"/>
      <c r="D30" s="157"/>
      <c r="E30" s="21">
        <v>1</v>
      </c>
      <c r="F30" s="44">
        <v>114</v>
      </c>
      <c r="G30" s="17">
        <f>E30*F30</f>
        <v>114</v>
      </c>
    </row>
    <row r="31" spans="1:12" s="3" customFormat="1" x14ac:dyDescent="0.2">
      <c r="A31" s="18"/>
      <c r="B31" s="151" t="s">
        <v>10</v>
      </c>
      <c r="C31" s="151"/>
      <c r="D31" s="152"/>
      <c r="E31" s="19"/>
      <c r="F31" s="46"/>
      <c r="G31" s="20">
        <f>G30</f>
        <v>114</v>
      </c>
      <c r="I31" s="4"/>
      <c r="J31" s="4"/>
      <c r="K31" s="4"/>
      <c r="L31" s="4"/>
    </row>
    <row r="32" spans="1:12" ht="9" customHeight="1" x14ac:dyDescent="0.2">
      <c r="A32" s="14"/>
      <c r="B32" s="153"/>
      <c r="C32" s="153"/>
      <c r="D32" s="154"/>
      <c r="E32" s="21"/>
      <c r="F32" s="44"/>
      <c r="G32" s="17"/>
    </row>
    <row r="33" spans="1:12" x14ac:dyDescent="0.2">
      <c r="A33" s="14" t="s">
        <v>11</v>
      </c>
      <c r="B33" s="153" t="s">
        <v>12</v>
      </c>
      <c r="C33" s="153"/>
      <c r="D33" s="154"/>
      <c r="E33" s="21"/>
      <c r="F33" s="44"/>
      <c r="G33" s="17"/>
    </row>
    <row r="34" spans="1:12" s="3" customFormat="1" ht="12.75" customHeight="1" x14ac:dyDescent="0.2">
      <c r="A34" s="18"/>
      <c r="B34" s="191" t="s">
        <v>13</v>
      </c>
      <c r="C34" s="192"/>
      <c r="D34" s="193"/>
      <c r="E34" s="19"/>
      <c r="F34" s="46"/>
      <c r="G34" s="20">
        <v>0</v>
      </c>
      <c r="I34" s="4"/>
      <c r="J34" s="4"/>
      <c r="K34" s="4"/>
      <c r="L34" s="4"/>
    </row>
    <row r="35" spans="1:12" ht="11.25" customHeight="1" x14ac:dyDescent="0.2">
      <c r="A35" s="14"/>
      <c r="B35" s="153"/>
      <c r="C35" s="153"/>
      <c r="D35" s="154"/>
      <c r="E35" s="21"/>
      <c r="F35" s="44"/>
      <c r="G35" s="17"/>
    </row>
    <row r="36" spans="1:12" s="45" customFormat="1" x14ac:dyDescent="0.2">
      <c r="A36" s="43" t="s">
        <v>15</v>
      </c>
      <c r="B36" s="141" t="s">
        <v>138</v>
      </c>
      <c r="C36" s="141"/>
      <c r="D36" s="142"/>
      <c r="E36" s="65" t="s">
        <v>22</v>
      </c>
      <c r="F36" s="44"/>
      <c r="G36" s="68">
        <f>1.8*930</f>
        <v>1674</v>
      </c>
      <c r="I36" s="4"/>
      <c r="J36" s="4"/>
      <c r="K36" s="4"/>
      <c r="L36" s="61"/>
    </row>
    <row r="37" spans="1:12" s="45" customFormat="1" x14ac:dyDescent="0.2">
      <c r="A37" s="43"/>
      <c r="B37" s="185" t="s">
        <v>113</v>
      </c>
      <c r="C37" s="194"/>
      <c r="D37" s="195"/>
      <c r="E37" s="65"/>
      <c r="F37" s="44"/>
      <c r="G37" s="68"/>
      <c r="I37" s="4"/>
      <c r="J37" s="4"/>
      <c r="K37" s="4"/>
      <c r="L37" s="61"/>
    </row>
    <row r="38" spans="1:12" s="45" customFormat="1" x14ac:dyDescent="0.2">
      <c r="A38" s="43" t="s">
        <v>16</v>
      </c>
      <c r="B38" s="141" t="s">
        <v>139</v>
      </c>
      <c r="C38" s="141"/>
      <c r="D38" s="142"/>
      <c r="E38" s="65" t="s">
        <v>22</v>
      </c>
      <c r="F38" s="44"/>
      <c r="G38" s="68">
        <f>2.3*930</f>
        <v>2139</v>
      </c>
      <c r="I38" s="4"/>
      <c r="J38" s="4"/>
      <c r="K38" s="4"/>
      <c r="L38" s="61"/>
    </row>
    <row r="39" spans="1:12" s="45" customFormat="1" ht="15" customHeight="1" x14ac:dyDescent="0.2">
      <c r="A39" s="43" t="s">
        <v>17</v>
      </c>
      <c r="B39" s="141" t="s">
        <v>140</v>
      </c>
      <c r="C39" s="141"/>
      <c r="D39" s="142"/>
      <c r="E39" s="65" t="s">
        <v>22</v>
      </c>
      <c r="F39" s="44"/>
      <c r="G39" s="68">
        <f>1.19*930</f>
        <v>1106.7</v>
      </c>
      <c r="I39" s="4"/>
      <c r="J39" s="4"/>
      <c r="K39" s="4"/>
      <c r="L39" s="61"/>
    </row>
    <row r="40" spans="1:12" s="45" customFormat="1" ht="12.75" hidden="1" customHeight="1" x14ac:dyDescent="0.2">
      <c r="A40" s="43" t="s">
        <v>18</v>
      </c>
      <c r="B40" s="141" t="s">
        <v>51</v>
      </c>
      <c r="C40" s="141"/>
      <c r="D40" s="142"/>
      <c r="E40" s="65" t="s">
        <v>47</v>
      </c>
      <c r="F40" s="44"/>
      <c r="G40" s="68">
        <v>0</v>
      </c>
      <c r="I40" s="61"/>
      <c r="J40" s="61"/>
      <c r="K40" s="61"/>
      <c r="L40" s="61"/>
    </row>
    <row r="41" spans="1:12" s="3" customFormat="1" ht="13.5" thickBot="1" x14ac:dyDescent="0.25">
      <c r="A41" s="35"/>
      <c r="B41" s="143" t="s">
        <v>19</v>
      </c>
      <c r="C41" s="143"/>
      <c r="D41" s="144"/>
      <c r="E41" s="25"/>
      <c r="F41" s="25"/>
      <c r="G41" s="36">
        <f>G27+G31+G34+G36+G38+G39+G40</f>
        <v>8506.18</v>
      </c>
      <c r="H41" s="42"/>
      <c r="I41" s="61"/>
      <c r="J41" s="61"/>
      <c r="K41" s="61"/>
      <c r="L41" s="4"/>
    </row>
    <row r="42" spans="1:12" ht="7.5" customHeight="1" x14ac:dyDescent="0.2">
      <c r="A42" s="7"/>
      <c r="B42" s="7"/>
      <c r="C42" s="7"/>
      <c r="D42" s="7"/>
      <c r="E42" s="7"/>
      <c r="F42" s="7"/>
      <c r="G42" s="7"/>
      <c r="I42" s="61"/>
      <c r="J42" s="61"/>
      <c r="K42" s="61"/>
    </row>
    <row r="43" spans="1:12" x14ac:dyDescent="0.2">
      <c r="A43" s="22" t="s">
        <v>23</v>
      </c>
      <c r="B43" s="22"/>
      <c r="C43" s="22"/>
      <c r="D43" s="7"/>
      <c r="E43" s="7"/>
      <c r="F43" s="7"/>
      <c r="G43" s="7"/>
      <c r="I43" s="60"/>
      <c r="J43" s="61"/>
      <c r="K43" s="61"/>
    </row>
    <row r="44" spans="1:12" ht="7.5" customHeight="1" thickBot="1" x14ac:dyDescent="0.25">
      <c r="A44" s="7"/>
      <c r="B44" s="7"/>
      <c r="C44" s="7"/>
      <c r="D44" s="7"/>
      <c r="E44" s="7"/>
      <c r="F44" s="7"/>
      <c r="G44" s="7"/>
    </row>
    <row r="45" spans="1:12" s="40" customFormat="1" ht="32.25" customHeight="1" thickBot="1" x14ac:dyDescent="0.25">
      <c r="A45" s="55" t="s">
        <v>0</v>
      </c>
      <c r="B45" s="145" t="s">
        <v>1</v>
      </c>
      <c r="C45" s="146"/>
      <c r="D45" s="93" t="s">
        <v>43</v>
      </c>
      <c r="E45" s="93" t="s">
        <v>46</v>
      </c>
      <c r="F45" s="93" t="s">
        <v>44</v>
      </c>
      <c r="G45" s="57" t="s">
        <v>20</v>
      </c>
      <c r="I45" s="62"/>
      <c r="J45" s="62"/>
      <c r="K45" s="62"/>
      <c r="L45" s="62"/>
    </row>
    <row r="46" spans="1:12" s="3" customFormat="1" ht="13.5" customHeight="1" thickBot="1" x14ac:dyDescent="0.25">
      <c r="A46" s="24"/>
      <c r="B46" s="149" t="s">
        <v>21</v>
      </c>
      <c r="C46" s="150"/>
      <c r="D46" s="38"/>
      <c r="E46" s="25"/>
      <c r="F46" s="39">
        <v>0</v>
      </c>
      <c r="G46" s="36">
        <v>0</v>
      </c>
      <c r="H46" s="42"/>
      <c r="I46" s="4"/>
      <c r="J46" s="4"/>
      <c r="K46" s="4"/>
      <c r="L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s="4" customFormat="1" x14ac:dyDescent="0.2">
      <c r="A50" s="11" t="s">
        <v>31</v>
      </c>
      <c r="B50" s="11"/>
      <c r="C50" s="7" t="s">
        <v>52</v>
      </c>
      <c r="D50" s="26"/>
      <c r="E50" s="26"/>
      <c r="F50" s="7"/>
      <c r="G50" s="7" t="s">
        <v>53</v>
      </c>
      <c r="M50"/>
    </row>
    <row r="51" spans="1:13" s="4" customFormat="1" x14ac:dyDescent="0.2">
      <c r="A51" s="11"/>
      <c r="B51" s="11"/>
      <c r="C51" s="7"/>
      <c r="D51" s="27"/>
      <c r="E51" s="27"/>
      <c r="F51" s="7"/>
      <c r="G51" s="7"/>
      <c r="M51"/>
    </row>
    <row r="52" spans="1:13" s="4" customFormat="1" x14ac:dyDescent="0.2">
      <c r="A52" s="7"/>
      <c r="B52" s="7"/>
      <c r="C52" s="7" t="s">
        <v>32</v>
      </c>
      <c r="D52" s="7"/>
      <c r="E52" s="27"/>
      <c r="F52" s="27"/>
      <c r="G52" s="7"/>
      <c r="H52"/>
      <c r="M52"/>
    </row>
    <row r="53" spans="1:13" s="4" customFormat="1" ht="13.5" customHeight="1" x14ac:dyDescent="0.2">
      <c r="A53" s="7"/>
      <c r="B53" s="7"/>
      <c r="C53" s="7"/>
      <c r="D53" s="7"/>
      <c r="E53" s="7"/>
      <c r="F53" s="7"/>
      <c r="G53" s="7"/>
      <c r="H53"/>
    </row>
    <row r="54" spans="1:13" s="4" customFormat="1" x14ac:dyDescent="0.2">
      <c r="A54" s="11" t="s">
        <v>42</v>
      </c>
      <c r="B54" s="7"/>
      <c r="C54" s="7" t="s">
        <v>48</v>
      </c>
      <c r="D54" s="26"/>
      <c r="E54" s="26"/>
      <c r="F54" s="27"/>
      <c r="G54" s="47" t="s">
        <v>68</v>
      </c>
      <c r="H54" s="90"/>
    </row>
    <row r="55" spans="1:13" s="4" customFormat="1" ht="11.25" x14ac:dyDescent="0.2">
      <c r="H55" s="51"/>
    </row>
    <row r="56" spans="1:13" s="4" customFormat="1" ht="11.25" x14ac:dyDescent="0.2"/>
    <row r="57" spans="1:13" s="4" customFormat="1" ht="11.25" x14ac:dyDescent="0.2"/>
  </sheetData>
  <mergeCells count="43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7:D27"/>
    <mergeCell ref="B28:D28"/>
    <mergeCell ref="B29:D29"/>
    <mergeCell ref="B31:D31"/>
    <mergeCell ref="B32:D32"/>
    <mergeCell ref="B30:D30"/>
    <mergeCell ref="B33:D33"/>
    <mergeCell ref="B41:D41"/>
    <mergeCell ref="B45:C45"/>
    <mergeCell ref="B46:C46"/>
    <mergeCell ref="B34:D34"/>
    <mergeCell ref="B35:D35"/>
    <mergeCell ref="B36:D36"/>
    <mergeCell ref="B38:D38"/>
    <mergeCell ref="B39:D39"/>
    <mergeCell ref="B40:D40"/>
    <mergeCell ref="B37:D37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3" workbookViewId="0">
      <selection activeCell="K37" sqref="K37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80" t="s">
        <v>54</v>
      </c>
      <c r="B1" s="181"/>
      <c r="C1" s="181"/>
      <c r="D1" s="181"/>
      <c r="E1" s="182" t="s">
        <v>58</v>
      </c>
      <c r="F1" s="182"/>
      <c r="G1" s="182"/>
      <c r="L1" s="63"/>
      <c r="M1" s="4"/>
    </row>
    <row r="2" spans="1:13" ht="15" x14ac:dyDescent="0.2">
      <c r="A2" s="183" t="s">
        <v>55</v>
      </c>
      <c r="B2" s="183"/>
      <c r="C2" s="183"/>
      <c r="D2" s="184" t="s">
        <v>59</v>
      </c>
      <c r="E2" s="184"/>
      <c r="F2" s="184"/>
      <c r="G2" s="184"/>
      <c r="L2" s="63"/>
      <c r="M2" s="4"/>
    </row>
    <row r="3" spans="1:13" ht="15" x14ac:dyDescent="0.2">
      <c r="A3" s="183" t="s">
        <v>56</v>
      </c>
      <c r="B3" s="183"/>
      <c r="C3" s="183"/>
      <c r="D3" s="184" t="s">
        <v>60</v>
      </c>
      <c r="E3" s="184"/>
      <c r="F3" s="184"/>
      <c r="G3" s="184"/>
      <c r="L3" s="63"/>
      <c r="M3" s="4"/>
    </row>
    <row r="4" spans="1:13" ht="15.75" thickBot="1" x14ac:dyDescent="0.25">
      <c r="A4" s="166" t="s">
        <v>57</v>
      </c>
      <c r="B4" s="166"/>
      <c r="C4" s="166"/>
      <c r="D4" s="167" t="s">
        <v>61</v>
      </c>
      <c r="E4" s="167"/>
      <c r="F4" s="167"/>
      <c r="G4" s="167"/>
      <c r="L4" s="63"/>
      <c r="M4" s="4"/>
    </row>
    <row r="5" spans="1:13" ht="28.5" customHeight="1" thickTop="1" x14ac:dyDescent="0.2">
      <c r="A5" s="168" t="s">
        <v>34</v>
      </c>
      <c r="B5" s="169"/>
      <c r="C5" s="23" t="s">
        <v>36</v>
      </c>
      <c r="E5" s="27"/>
    </row>
    <row r="6" spans="1:13" ht="25.5" customHeight="1" x14ac:dyDescent="0.2">
      <c r="A6" s="170" t="s">
        <v>35</v>
      </c>
      <c r="B6" s="171"/>
      <c r="C6" s="34" t="s">
        <v>49</v>
      </c>
      <c r="E6" s="29"/>
    </row>
    <row r="7" spans="1:13" x14ac:dyDescent="0.2">
      <c r="A7" s="172" t="s">
        <v>33</v>
      </c>
      <c r="B7" s="173"/>
      <c r="C7" s="23" t="s">
        <v>70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89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89" t="s">
        <v>38</v>
      </c>
      <c r="G9" s="66">
        <v>42050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74" t="s">
        <v>24</v>
      </c>
      <c r="E11" s="174" t="s">
        <v>25</v>
      </c>
      <c r="F11" s="176" t="s">
        <v>26</v>
      </c>
      <c r="G11" s="176"/>
    </row>
    <row r="12" spans="1:13" x14ac:dyDescent="0.2">
      <c r="A12" s="6"/>
      <c r="B12" s="7"/>
      <c r="C12" s="7"/>
      <c r="D12" s="175"/>
      <c r="E12" s="175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9</v>
      </c>
      <c r="E13" s="10">
        <v>43008</v>
      </c>
      <c r="F13" s="10">
        <v>42979</v>
      </c>
      <c r="G13" s="10">
        <v>43008</v>
      </c>
    </row>
    <row r="14" spans="1:13" ht="15" customHeight="1" x14ac:dyDescent="0.2">
      <c r="A14" s="7"/>
      <c r="B14" s="7"/>
      <c r="C14" s="177" t="s">
        <v>45</v>
      </c>
      <c r="D14" s="177"/>
      <c r="E14" s="177"/>
      <c r="F14" s="178">
        <f>G39+G45</f>
        <v>9765.0159999999996</v>
      </c>
      <c r="G14" s="178"/>
    </row>
    <row r="15" spans="1:13" ht="11.25" customHeight="1" x14ac:dyDescent="0.2">
      <c r="A15" s="179" t="s">
        <v>40</v>
      </c>
      <c r="B15" s="179"/>
      <c r="C15" s="179"/>
      <c r="D15" s="179" t="s">
        <v>40</v>
      </c>
      <c r="E15" s="179"/>
      <c r="F15" s="179"/>
      <c r="G15" s="179"/>
    </row>
    <row r="16" spans="1:13" ht="11.25" customHeight="1" x14ac:dyDescent="0.2">
      <c r="A16" s="179" t="s">
        <v>41</v>
      </c>
      <c r="B16" s="179"/>
      <c r="C16" s="179"/>
      <c r="D16" s="179"/>
      <c r="E16" s="179"/>
      <c r="F16" s="179"/>
      <c r="G16" s="179"/>
      <c r="H16" s="91"/>
      <c r="I16" s="58"/>
      <c r="J16" s="58"/>
    </row>
    <row r="17" spans="1:12" x14ac:dyDescent="0.2">
      <c r="A17" s="179" t="s">
        <v>65</v>
      </c>
      <c r="B17" s="179"/>
      <c r="C17" s="179"/>
      <c r="D17" s="179"/>
      <c r="E17" s="179"/>
      <c r="F17" s="179"/>
      <c r="G17" s="179"/>
      <c r="H17" s="165"/>
      <c r="I17" s="165"/>
      <c r="J17" s="165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61" t="s">
        <v>14</v>
      </c>
      <c r="B19" s="161"/>
      <c r="C19" s="161"/>
      <c r="D19" s="161"/>
      <c r="E19" s="161"/>
      <c r="F19" s="161"/>
      <c r="G19" s="161"/>
      <c r="H19" s="91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62" t="s">
        <v>1</v>
      </c>
      <c r="C22" s="162"/>
      <c r="D22" s="162"/>
      <c r="E22" s="92" t="s">
        <v>2</v>
      </c>
      <c r="F22" s="92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63" t="s">
        <v>4</v>
      </c>
      <c r="C23" s="163"/>
      <c r="D23" s="164"/>
      <c r="E23" s="15"/>
      <c r="F23" s="15"/>
      <c r="G23" s="12"/>
    </row>
    <row r="24" spans="1:12" ht="12.75" customHeight="1" x14ac:dyDescent="0.2">
      <c r="A24" s="14" t="s">
        <v>6</v>
      </c>
      <c r="B24" s="153" t="s">
        <v>50</v>
      </c>
      <c r="C24" s="153"/>
      <c r="D24" s="154"/>
      <c r="E24" s="16">
        <v>21</v>
      </c>
      <c r="F24" s="49">
        <f>G24/E24</f>
        <v>51.929523809523808</v>
      </c>
      <c r="G24" s="67">
        <v>1090.52</v>
      </c>
      <c r="H24" s="64"/>
      <c r="I24" s="63"/>
      <c r="J24" s="63"/>
    </row>
    <row r="25" spans="1:12" x14ac:dyDescent="0.2">
      <c r="A25" s="14" t="s">
        <v>7</v>
      </c>
      <c r="B25" s="153" t="s">
        <v>67</v>
      </c>
      <c r="C25" s="153"/>
      <c r="D25" s="154"/>
      <c r="E25" s="16">
        <v>8</v>
      </c>
      <c r="F25" s="49">
        <f>G25/E25</f>
        <v>139.81</v>
      </c>
      <c r="G25" s="67">
        <v>1118.48</v>
      </c>
      <c r="H25" s="64"/>
      <c r="I25" s="63"/>
    </row>
    <row r="26" spans="1:12" s="3" customFormat="1" x14ac:dyDescent="0.2">
      <c r="A26" s="18"/>
      <c r="B26" s="151" t="s">
        <v>5</v>
      </c>
      <c r="C26" s="151"/>
      <c r="D26" s="152"/>
      <c r="E26" s="19"/>
      <c r="F26" s="46"/>
      <c r="G26" s="20">
        <f>SUM(G24:G25)</f>
        <v>2209</v>
      </c>
      <c r="I26" s="4"/>
      <c r="J26" s="4"/>
      <c r="K26" s="4"/>
      <c r="L26" s="4"/>
    </row>
    <row r="27" spans="1:12" ht="12.75" customHeight="1" x14ac:dyDescent="0.2">
      <c r="A27" s="14"/>
      <c r="B27" s="153"/>
      <c r="C27" s="153"/>
      <c r="D27" s="154"/>
      <c r="E27" s="21"/>
      <c r="F27" s="44"/>
      <c r="G27" s="17"/>
    </row>
    <row r="28" spans="1:12" x14ac:dyDescent="0.2">
      <c r="A28" s="14" t="s">
        <v>8</v>
      </c>
      <c r="B28" s="153" t="s">
        <v>9</v>
      </c>
      <c r="C28" s="153"/>
      <c r="D28" s="154"/>
      <c r="E28" s="21"/>
      <c r="F28" s="44"/>
      <c r="G28" s="17"/>
    </row>
    <row r="29" spans="1:12" s="3" customFormat="1" x14ac:dyDescent="0.2">
      <c r="A29" s="18"/>
      <c r="B29" s="151" t="s">
        <v>10</v>
      </c>
      <c r="C29" s="151"/>
      <c r="D29" s="152"/>
      <c r="E29" s="19"/>
      <c r="F29" s="46"/>
      <c r="G29" s="20">
        <v>0</v>
      </c>
      <c r="I29" s="4"/>
      <c r="J29" s="4"/>
      <c r="K29" s="4"/>
      <c r="L29" s="4"/>
    </row>
    <row r="30" spans="1:12" ht="9" customHeight="1" x14ac:dyDescent="0.2">
      <c r="A30" s="14"/>
      <c r="B30" s="153"/>
      <c r="C30" s="153"/>
      <c r="D30" s="154"/>
      <c r="E30" s="21"/>
      <c r="F30" s="44"/>
      <c r="G30" s="17"/>
    </row>
    <row r="31" spans="1:12" x14ac:dyDescent="0.2">
      <c r="A31" s="14" t="s">
        <v>11</v>
      </c>
      <c r="B31" s="153" t="s">
        <v>12</v>
      </c>
      <c r="C31" s="153"/>
      <c r="D31" s="154"/>
      <c r="E31" s="21"/>
      <c r="F31" s="44"/>
      <c r="G31" s="17"/>
    </row>
    <row r="32" spans="1:12" ht="15" customHeight="1" x14ac:dyDescent="0.2">
      <c r="A32" s="14" t="s">
        <v>69</v>
      </c>
      <c r="B32" s="155" t="s">
        <v>115</v>
      </c>
      <c r="C32" s="156"/>
      <c r="D32" s="157"/>
      <c r="E32" s="21">
        <v>1</v>
      </c>
      <c r="F32" s="44">
        <v>220.49</v>
      </c>
      <c r="G32" s="17">
        <f>E32*F32</f>
        <v>220.49</v>
      </c>
    </row>
    <row r="33" spans="1:12" s="3" customFormat="1" ht="12.75" customHeight="1" x14ac:dyDescent="0.2">
      <c r="A33" s="18"/>
      <c r="B33" s="191" t="s">
        <v>13</v>
      </c>
      <c r="C33" s="192"/>
      <c r="D33" s="193"/>
      <c r="E33" s="19"/>
      <c r="F33" s="46"/>
      <c r="G33" s="20">
        <f>G32</f>
        <v>220.49</v>
      </c>
      <c r="I33" s="4"/>
      <c r="J33" s="4"/>
      <c r="K33" s="4"/>
      <c r="L33" s="4"/>
    </row>
    <row r="34" spans="1:12" ht="11.25" customHeight="1" x14ac:dyDescent="0.2">
      <c r="A34" s="14"/>
      <c r="B34" s="153"/>
      <c r="C34" s="153"/>
      <c r="D34" s="154"/>
      <c r="E34" s="21"/>
      <c r="F34" s="44"/>
      <c r="G34" s="17"/>
    </row>
    <row r="35" spans="1:12" s="45" customFormat="1" x14ac:dyDescent="0.2">
      <c r="A35" s="43" t="s">
        <v>15</v>
      </c>
      <c r="B35" s="141" t="s">
        <v>141</v>
      </c>
      <c r="C35" s="141"/>
      <c r="D35" s="142"/>
      <c r="E35" s="65" t="s">
        <v>22</v>
      </c>
      <c r="F35" s="44"/>
      <c r="G35" s="68">
        <f>1.8*929.4</f>
        <v>1672.92</v>
      </c>
      <c r="I35" s="4"/>
      <c r="J35" s="4"/>
      <c r="K35" s="4"/>
      <c r="L35" s="61"/>
    </row>
    <row r="36" spans="1:12" s="45" customFormat="1" x14ac:dyDescent="0.2">
      <c r="A36" s="43" t="s">
        <v>16</v>
      </c>
      <c r="B36" s="141" t="s">
        <v>142</v>
      </c>
      <c r="C36" s="141"/>
      <c r="D36" s="142"/>
      <c r="E36" s="65" t="s">
        <v>22</v>
      </c>
      <c r="F36" s="44"/>
      <c r="G36" s="68">
        <f>2.3*929.4</f>
        <v>2137.62</v>
      </c>
      <c r="I36" s="4"/>
      <c r="J36" s="4"/>
      <c r="K36" s="4"/>
      <c r="L36" s="61"/>
    </row>
    <row r="37" spans="1:12" s="45" customFormat="1" ht="15" customHeight="1" x14ac:dyDescent="0.2">
      <c r="A37" s="43" t="s">
        <v>17</v>
      </c>
      <c r="B37" s="141" t="s">
        <v>143</v>
      </c>
      <c r="C37" s="141"/>
      <c r="D37" s="142"/>
      <c r="E37" s="65" t="s">
        <v>22</v>
      </c>
      <c r="F37" s="44"/>
      <c r="G37" s="68">
        <f>1.19*929.4</f>
        <v>1105.9859999999999</v>
      </c>
      <c r="I37" s="4"/>
      <c r="J37" s="4"/>
      <c r="K37" s="4"/>
      <c r="L37" s="61"/>
    </row>
    <row r="38" spans="1:12" s="45" customFormat="1" ht="12.75" hidden="1" customHeight="1" x14ac:dyDescent="0.2">
      <c r="A38" s="43" t="s">
        <v>18</v>
      </c>
      <c r="B38" s="141" t="s">
        <v>51</v>
      </c>
      <c r="C38" s="141"/>
      <c r="D38" s="142"/>
      <c r="E38" s="65" t="s">
        <v>47</v>
      </c>
      <c r="F38" s="44"/>
      <c r="G38" s="68">
        <v>0</v>
      </c>
      <c r="I38" s="61"/>
      <c r="J38" s="61"/>
      <c r="K38" s="61"/>
      <c r="L38" s="61"/>
    </row>
    <row r="39" spans="1:12" s="3" customFormat="1" ht="13.5" thickBot="1" x14ac:dyDescent="0.25">
      <c r="A39" s="35"/>
      <c r="B39" s="143" t="s">
        <v>19</v>
      </c>
      <c r="C39" s="143"/>
      <c r="D39" s="144"/>
      <c r="E39" s="25"/>
      <c r="F39" s="25"/>
      <c r="G39" s="36">
        <f>G26+G29+G33+G35+G36+G37+G38</f>
        <v>7346.0159999999996</v>
      </c>
      <c r="H39" s="42"/>
      <c r="I39" s="61"/>
      <c r="J39" s="61"/>
      <c r="K39" s="61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1"/>
      <c r="J40" s="61"/>
      <c r="K40" s="61"/>
    </row>
    <row r="41" spans="1:12" x14ac:dyDescent="0.2">
      <c r="A41" s="22" t="s">
        <v>23</v>
      </c>
      <c r="B41" s="22"/>
      <c r="C41" s="22"/>
      <c r="D41" s="7"/>
      <c r="E41" s="7"/>
      <c r="F41" s="7"/>
      <c r="G41" s="7"/>
      <c r="I41" s="60"/>
      <c r="J41" s="61"/>
      <c r="K41" s="61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40" customFormat="1" ht="32.25" customHeight="1" thickBot="1" x14ac:dyDescent="0.25">
      <c r="A43" s="55" t="s">
        <v>0</v>
      </c>
      <c r="B43" s="145" t="s">
        <v>1</v>
      </c>
      <c r="C43" s="146"/>
      <c r="D43" s="93" t="s">
        <v>43</v>
      </c>
      <c r="E43" s="93" t="s">
        <v>46</v>
      </c>
      <c r="F43" s="93" t="s">
        <v>44</v>
      </c>
      <c r="G43" s="57" t="s">
        <v>20</v>
      </c>
      <c r="I43" s="62"/>
      <c r="J43" s="62"/>
      <c r="K43" s="62"/>
      <c r="L43" s="62"/>
    </row>
    <row r="44" spans="1:12" s="40" customFormat="1" ht="28.5" customHeight="1" thickBot="1" x14ac:dyDescent="0.25">
      <c r="A44" s="99"/>
      <c r="B44" s="196" t="s">
        <v>116</v>
      </c>
      <c r="C44" s="197"/>
      <c r="D44" s="118">
        <v>2</v>
      </c>
      <c r="E44" s="125">
        <v>42986</v>
      </c>
      <c r="F44" s="119"/>
      <c r="G44" s="120">
        <v>2419</v>
      </c>
      <c r="I44" s="62"/>
      <c r="J44" s="62"/>
      <c r="K44" s="62"/>
      <c r="L44" s="62"/>
    </row>
    <row r="45" spans="1:12" s="3" customFormat="1" ht="13.5" customHeight="1" thickBot="1" x14ac:dyDescent="0.25">
      <c r="A45" s="24"/>
      <c r="B45" s="149" t="s">
        <v>21</v>
      </c>
      <c r="C45" s="150"/>
      <c r="D45" s="38"/>
      <c r="E45" s="25"/>
      <c r="F45" s="39">
        <f>F44</f>
        <v>0</v>
      </c>
      <c r="G45" s="36">
        <f>G44</f>
        <v>2419</v>
      </c>
      <c r="H45" s="42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s="4" customFormat="1" x14ac:dyDescent="0.2">
      <c r="A49" s="11" t="s">
        <v>31</v>
      </c>
      <c r="B49" s="11"/>
      <c r="C49" s="7" t="s">
        <v>52</v>
      </c>
      <c r="D49" s="26"/>
      <c r="E49" s="26"/>
      <c r="F49" s="7"/>
      <c r="G49" s="7" t="s">
        <v>53</v>
      </c>
      <c r="M49"/>
    </row>
    <row r="50" spans="1:13" s="4" customFormat="1" x14ac:dyDescent="0.2">
      <c r="A50" s="11"/>
      <c r="B50" s="11"/>
      <c r="C50" s="7"/>
      <c r="D50" s="27"/>
      <c r="E50" s="27"/>
      <c r="F50" s="7"/>
      <c r="G50" s="7"/>
      <c r="M50"/>
    </row>
    <row r="51" spans="1:13" s="4" customFormat="1" x14ac:dyDescent="0.2">
      <c r="A51" s="7"/>
      <c r="B51" s="7"/>
      <c r="C51" s="7" t="s">
        <v>32</v>
      </c>
      <c r="D51" s="7"/>
      <c r="E51" s="27"/>
      <c r="F51" s="27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42</v>
      </c>
      <c r="B53" s="7"/>
      <c r="C53" s="7" t="s">
        <v>48</v>
      </c>
      <c r="D53" s="26"/>
      <c r="E53" s="26"/>
      <c r="F53" s="27"/>
      <c r="G53" s="47" t="s">
        <v>68</v>
      </c>
      <c r="H53" s="90"/>
    </row>
    <row r="54" spans="1:13" s="4" customFormat="1" ht="11.25" x14ac:dyDescent="0.2">
      <c r="H54" s="51"/>
    </row>
    <row r="55" spans="1:13" s="4" customFormat="1" ht="11.25" x14ac:dyDescent="0.2"/>
    <row r="56" spans="1:13" s="4" customFormat="1" ht="11.25" x14ac:dyDescent="0.2"/>
  </sheetData>
  <mergeCells count="42">
    <mergeCell ref="B31:D31"/>
    <mergeCell ref="B33:D33"/>
    <mergeCell ref="B26:D26"/>
    <mergeCell ref="B27:D27"/>
    <mergeCell ref="B28:D28"/>
    <mergeCell ref="B29:D29"/>
    <mergeCell ref="B32:D32"/>
    <mergeCell ref="B30:D30"/>
    <mergeCell ref="A19:G19"/>
    <mergeCell ref="B22:D22"/>
    <mergeCell ref="B23:D23"/>
    <mergeCell ref="B24:D24"/>
    <mergeCell ref="B25:D25"/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45:C45"/>
    <mergeCell ref="B34:D34"/>
    <mergeCell ref="B35:D35"/>
    <mergeCell ref="B36:D36"/>
    <mergeCell ref="B37:D37"/>
    <mergeCell ref="B38:D38"/>
    <mergeCell ref="B39:D39"/>
    <mergeCell ref="B44:C44"/>
    <mergeCell ref="B43:C4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свод17</vt:lpstr>
      <vt:lpstr>Итого за год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Татьяна</dc:creator>
  <cp:lastModifiedBy>Инженер</cp:lastModifiedBy>
  <cp:lastPrinted>2015-02-13T09:15:33Z</cp:lastPrinted>
  <dcterms:created xsi:type="dcterms:W3CDTF">2011-05-16T05:20:26Z</dcterms:created>
  <dcterms:modified xsi:type="dcterms:W3CDTF">2018-03-15T02:13:11Z</dcterms:modified>
</cp:coreProperties>
</file>