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480" windowHeight="11205" tabRatio="689" firstSheet="3" activeTab="12"/>
  </bookViews>
  <sheets>
    <sheet name="январь" sheetId="20" r:id="rId1"/>
    <sheet name="февраль" sheetId="21" r:id="rId2"/>
    <sheet name="март" sheetId="22" r:id="rId3"/>
    <sheet name="апрель" sheetId="23" r:id="rId4"/>
    <sheet name="май" sheetId="24" r:id="rId5"/>
    <sheet name="июнь" sheetId="26" r:id="rId6"/>
    <sheet name="июль" sheetId="27" r:id="rId7"/>
    <sheet name="август" sheetId="25" r:id="rId8"/>
    <sheet name="сент" sheetId="28" r:id="rId9"/>
    <sheet name="октябрь" sheetId="29" r:id="rId10"/>
    <sheet name="ноябрь" sheetId="30" r:id="rId11"/>
    <sheet name="декабрь" sheetId="31" r:id="rId12"/>
    <sheet name="свод" sheetId="33" r:id="rId13"/>
    <sheet name="Итого за год (2)" sheetId="34" r:id="rId14"/>
    <sheet name="Итого за год" sheetId="32" state="hidden" r:id="rId15"/>
  </sheets>
  <calcPr calcId="145621"/>
</workbook>
</file>

<file path=xl/calcChain.xml><?xml version="1.0" encoding="utf-8"?>
<calcChain xmlns="http://schemas.openxmlformats.org/spreadsheetml/2006/main">
  <c r="F4" i="34" l="1"/>
  <c r="E4" i="34"/>
  <c r="C4" i="34"/>
  <c r="B4" i="34"/>
  <c r="J4" i="34"/>
  <c r="I4" i="34"/>
  <c r="H4" i="34"/>
  <c r="G52" i="33"/>
  <c r="H38" i="33"/>
  <c r="G38" i="33"/>
  <c r="G37" i="33"/>
  <c r="G28" i="31"/>
  <c r="G27" i="31"/>
  <c r="G41" i="31"/>
  <c r="G28" i="30" l="1"/>
  <c r="G30" i="26"/>
  <c r="G41" i="30"/>
  <c r="H43" i="33"/>
  <c r="G43" i="33"/>
  <c r="G42" i="33"/>
  <c r="G41" i="33"/>
  <c r="G40" i="33"/>
  <c r="G36" i="33"/>
  <c r="G35" i="33"/>
  <c r="G34" i="33"/>
  <c r="G33" i="33"/>
  <c r="G32" i="33"/>
  <c r="G31" i="33"/>
  <c r="G23" i="33"/>
  <c r="E22" i="33"/>
  <c r="G21" i="33"/>
  <c r="E21" i="33"/>
  <c r="G27" i="30" l="1"/>
  <c r="G30" i="28"/>
  <c r="G29" i="28"/>
  <c r="G30" i="25" l="1"/>
  <c r="G29" i="25"/>
  <c r="G41" i="26"/>
  <c r="G29" i="26" l="1"/>
  <c r="G30" i="22"/>
  <c r="G29" i="22"/>
  <c r="G35" i="21"/>
  <c r="G37" i="20"/>
  <c r="G31" i="20"/>
  <c r="G30" i="20"/>
  <c r="G32" i="28"/>
  <c r="G35" i="28"/>
  <c r="G34" i="28"/>
  <c r="G33" i="31"/>
  <c r="G32" i="31"/>
  <c r="H41" i="33" s="1"/>
  <c r="G30" i="31"/>
  <c r="G33" i="30"/>
  <c r="G32" i="30"/>
  <c r="G30" i="30"/>
  <c r="G31" i="29"/>
  <c r="G30" i="29"/>
  <c r="G29" i="29"/>
  <c r="G34" i="25"/>
  <c r="G33" i="25"/>
  <c r="G32" i="25"/>
  <c r="G34" i="27"/>
  <c r="G33" i="27"/>
  <c r="G32" i="27"/>
  <c r="G34" i="26"/>
  <c r="G33" i="26"/>
  <c r="G32" i="26"/>
  <c r="G34" i="24"/>
  <c r="G33" i="24"/>
  <c r="G31" i="24"/>
  <c r="G34" i="23"/>
  <c r="G33" i="23"/>
  <c r="G31" i="23"/>
  <c r="G34" i="22"/>
  <c r="G33" i="22"/>
  <c r="G32" i="22"/>
  <c r="G34" i="21"/>
  <c r="G33" i="21"/>
  <c r="G32" i="21"/>
  <c r="G36" i="20"/>
  <c r="G35" i="20"/>
  <c r="G33" i="20"/>
  <c r="G5" i="34"/>
  <c r="F5" i="34"/>
  <c r="E5" i="34"/>
  <c r="D5" i="34"/>
  <c r="C5" i="34"/>
  <c r="B5" i="34"/>
  <c r="J5" i="34"/>
  <c r="I5" i="34"/>
  <c r="H5" i="34"/>
  <c r="K4" i="34"/>
  <c r="K3" i="34"/>
  <c r="H40" i="33" l="1"/>
  <c r="H42" i="33"/>
  <c r="K5" i="34"/>
  <c r="G27" i="33"/>
  <c r="F27" i="33" s="1"/>
  <c r="F23" i="33"/>
  <c r="G22" i="33"/>
  <c r="G28" i="33" l="1"/>
  <c r="F22" i="33"/>
  <c r="G24" i="33"/>
  <c r="F21" i="33"/>
  <c r="F23" i="27"/>
  <c r="G24" i="27"/>
  <c r="G27" i="20" l="1"/>
  <c r="G27" i="21" l="1"/>
  <c r="G23" i="26" l="1"/>
  <c r="H24" i="33" s="1"/>
  <c r="H44" i="33" s="1"/>
  <c r="F4" i="32" l="1"/>
  <c r="E4" i="32"/>
  <c r="C4" i="32" l="1"/>
  <c r="G35" i="31" l="1"/>
  <c r="F14" i="31" s="1"/>
  <c r="H14" i="33" s="1"/>
  <c r="B4" i="32"/>
  <c r="G35" i="30" l="1"/>
  <c r="G24" i="29"/>
  <c r="G26" i="28"/>
  <c r="G23" i="28"/>
  <c r="G36" i="28" s="1"/>
  <c r="F14" i="28" s="1"/>
  <c r="F22" i="28"/>
  <c r="F21" i="28"/>
  <c r="G27" i="27"/>
  <c r="G35" i="27" s="1"/>
  <c r="F14" i="27" s="1"/>
  <c r="F22" i="27"/>
  <c r="F21" i="27"/>
  <c r="G33" i="29" l="1"/>
  <c r="F14" i="29" s="1"/>
  <c r="F14" i="30"/>
  <c r="G26" i="26"/>
  <c r="F22" i="26"/>
  <c r="F21" i="26"/>
  <c r="G35" i="26" l="1"/>
  <c r="F14" i="26" s="1"/>
  <c r="G26" i="25" l="1"/>
  <c r="G23" i="25"/>
  <c r="F22" i="25"/>
  <c r="F21" i="25"/>
  <c r="G26" i="24"/>
  <c r="G23" i="24"/>
  <c r="F22" i="24"/>
  <c r="F21" i="24"/>
  <c r="G23" i="23"/>
  <c r="G26" i="23"/>
  <c r="F22" i="23"/>
  <c r="F21" i="23"/>
  <c r="G26" i="22"/>
  <c r="G23" i="22"/>
  <c r="G36" i="22" s="1"/>
  <c r="F22" i="22"/>
  <c r="F21" i="22"/>
  <c r="G23" i="21"/>
  <c r="F22" i="21"/>
  <c r="F21" i="21"/>
  <c r="G23" i="20"/>
  <c r="I23" i="20" s="1"/>
  <c r="F22" i="20"/>
  <c r="F21" i="20"/>
  <c r="G36" i="21" l="1"/>
  <c r="F14" i="21" s="1"/>
  <c r="I25" i="21"/>
  <c r="H4" i="32"/>
  <c r="I4" i="32"/>
  <c r="J4" i="32"/>
  <c r="G35" i="25"/>
  <c r="F14" i="25" s="1"/>
  <c r="F14" i="22"/>
  <c r="G35" i="23"/>
  <c r="F14" i="23" s="1"/>
  <c r="G35" i="24"/>
  <c r="F14" i="24" s="1"/>
  <c r="G38" i="20"/>
  <c r="F14" i="20" s="1"/>
  <c r="G44" i="33" l="1"/>
  <c r="F14" i="33"/>
  <c r="K4" i="32"/>
  <c r="F26" i="20" l="1"/>
</calcChain>
</file>

<file path=xl/sharedStrings.xml><?xml version="1.0" encoding="utf-8"?>
<sst xmlns="http://schemas.openxmlformats.org/spreadsheetml/2006/main" count="1024" uniqueCount="112">
  <si>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</si>
  <si>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</si>
  <si>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</si>
  <si>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</si>
  <si>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</si>
  <si>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</si>
  <si>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1.1</t>
  </si>
  <si>
    <t>1.2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</si>
  <si>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</si>
  <si>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</si>
  <si>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</si>
  <si>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</si>
  <si>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</si>
  <si>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</si>
  <si>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</si>
  <si>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</si>
  <si>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</si>
  <si>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</si>
  <si>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ВСЕГО:</t>
  </si>
  <si>
    <t>Стоимость всего, руб.</t>
  </si>
  <si>
    <t>Итого текущий ремонт:</t>
  </si>
  <si>
    <t>постоянно</t>
  </si>
  <si>
    <t>Текущий ремонт общего имущества жилого дома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</si>
  <si>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</si>
  <si>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</si>
  <si>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</si>
  <si>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</si>
  <si>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</si>
  <si>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</si>
  <si>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</si>
  <si>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</si>
  <si>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</si>
  <si>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</si>
  <si>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</si>
  <si>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</si>
  <si>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</si>
  <si>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</si>
  <si>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</si>
  <si>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</si>
  <si>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</si>
  <si>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</si>
  <si>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</si>
  <si>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номер акта по форме КС-2</t>
  </si>
  <si>
    <t>Стоимость работ по справке КС-3</t>
  </si>
  <si>
    <t>Стоимость работ по акту, руб.:</t>
  </si>
  <si>
    <t>дата акта по форме КС-2</t>
  </si>
  <si>
    <t>Председатель совета МКД</t>
  </si>
  <si>
    <t>МУП "УК ЖКХ", 652740, г.Калтан, пр-кт.Мира, д. 65а, тел. (38472) 3-02-60</t>
  </si>
  <si>
    <t>Уборка дворовой территории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</si>
  <si>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</si>
  <si>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</si>
  <si>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</si>
  <si>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</si>
  <si>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</si>
  <si>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</si>
  <si>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</si>
  <si>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</si>
  <si>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</si>
  <si>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</si>
  <si>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по адресу: ул. Победы, 46</t>
  </si>
  <si>
    <t xml:space="preserve"> Г.Г. Овсянникова</t>
  </si>
  <si>
    <t>МКД № 46 по ул. Победы, общ.пл.1029,9 м кв.</t>
  </si>
  <si>
    <t xml:space="preserve">Влажное подметание и лестничных площадок и маршей </t>
  </si>
  <si>
    <t>7</t>
  </si>
  <si>
    <t>по заявке</t>
  </si>
  <si>
    <t>МКД № 46 по ул. Победы, общ.пл.981,6 м кв.</t>
  </si>
  <si>
    <t xml:space="preserve">Влажное подметание и мытьё лестничных площадок и маршей </t>
  </si>
  <si>
    <t>б/н</t>
  </si>
  <si>
    <t>1.3</t>
  </si>
  <si>
    <t>3.1</t>
  </si>
  <si>
    <t>2.1</t>
  </si>
  <si>
    <t>Содержание земельного участка</t>
  </si>
  <si>
    <t>Содержание общего имущества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</si>
  <si>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</si>
  <si>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</si>
  <si>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</si>
  <si>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</si>
  <si>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</si>
  <si>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</si>
  <si>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</si>
  <si>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</si>
  <si>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</si>
  <si>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</si>
  <si>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Окашивание территории</t>
  </si>
  <si>
    <t>Очистка от снега козырьков</t>
  </si>
  <si>
    <t xml:space="preserve">Механизированная очистка дворовой территории </t>
  </si>
  <si>
    <t>2под-д,1,2,3эт. Смена ламп</t>
  </si>
  <si>
    <t>Смена ламы 3шт</t>
  </si>
  <si>
    <t>4.1</t>
  </si>
  <si>
    <t>план</t>
  </si>
  <si>
    <t>графа №</t>
  </si>
  <si>
    <t>Аварийно-диспетчерское обслуживание (1,8руб/м2 х 1014м2)</t>
  </si>
  <si>
    <t>Услуга управления компании и начисления (2,3руб/м2 х 1014м2)</t>
  </si>
  <si>
    <t>Вывоз ТБО (1,19 руб/м2 х 1014м2)</t>
  </si>
  <si>
    <t>Обследование по смешиванию воды (кв.20,23,8,29,4)</t>
  </si>
  <si>
    <t>Механизированная очистка дворовой территории от снега                    (0,3маш/час)*1150руб</t>
  </si>
  <si>
    <t>Механизированная очистка дворовой территории от снега                    (0,85маш/час)*1150руб</t>
  </si>
  <si>
    <t>Устранение утечки на стояке полотецесушителя (кв.8)</t>
  </si>
  <si>
    <t>2под. 1эт Смена ламп</t>
  </si>
  <si>
    <t>Смена вентиля на стояке ХВС (подвал)</t>
  </si>
  <si>
    <t>1под. 1эт Смена ламп</t>
  </si>
  <si>
    <t xml:space="preserve">подвал Регулирование температуры теплоносителя </t>
  </si>
  <si>
    <t>Развоздушка стояков полотенцесушителя кв.28</t>
  </si>
  <si>
    <t>Обследование по прогреву стояка полотенцесушителя(кв.20)</t>
  </si>
  <si>
    <t>2под. Смена ламп</t>
  </si>
  <si>
    <t xml:space="preserve">Механизированная очистка дворовой территории от снега                 </t>
  </si>
  <si>
    <t xml:space="preserve">Механизированная очистка дворовой территории от снега </t>
  </si>
  <si>
    <t>Механизированная очистка дворовой территории от снега                    (0,85+0,3маш/час)*1150руб</t>
  </si>
  <si>
    <t>Отогрев розлива ХВС</t>
  </si>
  <si>
    <t>1,2под. Смена ламп</t>
  </si>
  <si>
    <t>Ремонт сети подъездного и уличного освещения</t>
  </si>
  <si>
    <t>Установка балансировочного клапана на стояке полотенцесушителя (кв.20)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</si>
</sst>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1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3" fontId="5" fillId="0" borderId="1" xfId="0" applyNumberFormat="1" applyFont="1" applyBorder="1" applyAlignment="1">
      <alignment wrapText="1"/>
    </xf>
    <xf numFmtId="4" fontId="5" fillId="0" borderId="5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5" xfId="0" applyNumberFormat="1" applyFont="1" applyBorder="1"/>
    <xf numFmtId="0" fontId="5" fillId="0" borderId="1" xfId="0" applyFont="1" applyBorder="1"/>
    <xf numFmtId="0" fontId="7" fillId="0" borderId="0" xfId="0" applyFont="1"/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6" xfId="0" applyFont="1" applyBorder="1" applyAlignment="1">
      <alignment wrapText="1"/>
    </xf>
    <xf numFmtId="49" fontId="6" fillId="0" borderId="7" xfId="0" applyNumberFormat="1" applyFont="1" applyBorder="1" applyAlignment="1">
      <alignment horizontal="right"/>
    </xf>
    <xf numFmtId="4" fontId="6" fillId="0" borderId="10" xfId="0" applyNumberFormat="1" applyFont="1" applyBorder="1"/>
    <xf numFmtId="49" fontId="5" fillId="0" borderId="11" xfId="0" applyNumberFormat="1" applyFont="1" applyBorder="1" applyAlignment="1">
      <alignment horizontal="right"/>
    </xf>
    <xf numFmtId="0" fontId="0" fillId="0" borderId="8" xfId="0" applyBorder="1" applyAlignment="1"/>
    <xf numFmtId="4" fontId="6" fillId="0" borderId="8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5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1" xfId="1" applyFont="1" applyBorder="1"/>
    <xf numFmtId="0" fontId="19" fillId="0" borderId="1" xfId="1" applyFont="1" applyBorder="1" applyAlignment="1">
      <alignment horizontal="center" vertical="center" wrapText="1"/>
    </xf>
    <xf numFmtId="0" fontId="18" fillId="0" borderId="0" xfId="1" applyAlignment="1">
      <alignment horizontal="center" vertical="center" wrapText="1"/>
    </xf>
    <xf numFmtId="0" fontId="18" fillId="0" borderId="0" xfId="1"/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4" fontId="19" fillId="0" borderId="1" xfId="1" applyNumberFormat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4" fontId="19" fillId="2" borderId="1" xfId="1" applyNumberFormat="1" applyFont="1" applyFill="1" applyBorder="1" applyAlignment="1">
      <alignment horizontal="center" vertical="center"/>
    </xf>
    <xf numFmtId="4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8" fillId="0" borderId="0" xfId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 wrapText="1"/>
    </xf>
    <xf numFmtId="4" fontId="0" fillId="0" borderId="0" xfId="0" applyNumberFormat="1" applyFill="1"/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4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5" fillId="0" borderId="15" xfId="0" applyFont="1" applyBorder="1" applyAlignment="1"/>
    <xf numFmtId="0" fontId="0" fillId="0" borderId="16" xfId="0" applyBorder="1" applyAlignment="1"/>
    <xf numFmtId="0" fontId="5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5" fillId="0" borderId="19" xfId="0" applyFont="1" applyBorder="1" applyAlignment="1"/>
    <xf numFmtId="0" fontId="0" fillId="0" borderId="9" xfId="0" applyBorder="1" applyAlignment="1"/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6" workbookViewId="0">
      <selection activeCell="G31" sqref="G31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61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62" t="s">
        <v>36</v>
      </c>
      <c r="G8" s="58">
        <v>6</v>
      </c>
    </row>
    <row r="9" spans="1:13" x14ac:dyDescent="0.2">
      <c r="A9" s="27"/>
      <c r="B9" s="28"/>
      <c r="C9" s="28"/>
      <c r="D9" s="22"/>
      <c r="E9" s="23"/>
      <c r="F9" s="62" t="s">
        <v>37</v>
      </c>
      <c r="G9" s="59">
        <v>41671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1</v>
      </c>
      <c r="E13" s="6">
        <v>42766</v>
      </c>
      <c r="F13" s="6">
        <v>42736</v>
      </c>
      <c r="G13" s="6">
        <v>42766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G38+G43</f>
        <v>9056.2900000000009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61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61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64" t="s">
        <v>2</v>
      </c>
      <c r="F19" s="64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12</v>
      </c>
      <c r="F21" s="45">
        <f>G21/E21</f>
        <v>47.1</v>
      </c>
      <c r="G21" s="60">
        <v>565.20000000000005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62</v>
      </c>
      <c r="C22" s="129"/>
      <c r="D22" s="130"/>
      <c r="E22" s="11">
        <v>6</v>
      </c>
      <c r="F22" s="45">
        <f>G22/E22</f>
        <v>326.04333333333335</v>
      </c>
      <c r="G22" s="60">
        <v>1956.26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2521.46</v>
      </c>
      <c r="I23" s="56">
        <f>G27+G23</f>
        <v>2547.9299999999998</v>
      </c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97" customFormat="1" ht="12.75" customHeight="1" x14ac:dyDescent="0.2">
      <c r="A26" s="9" t="s">
        <v>70</v>
      </c>
      <c r="B26" s="140" t="s">
        <v>84</v>
      </c>
      <c r="C26" s="141"/>
      <c r="D26" s="142"/>
      <c r="E26" s="16">
        <v>1</v>
      </c>
      <c r="F26" s="45">
        <f>G26/E26</f>
        <v>26.47</v>
      </c>
      <c r="G26" s="12">
        <v>26.47</v>
      </c>
      <c r="I26" s="2"/>
      <c r="J26" s="2"/>
      <c r="K26" s="2"/>
      <c r="L26" s="2"/>
    </row>
    <row r="27" spans="1:12" s="1" customFormat="1" x14ac:dyDescent="0.2">
      <c r="A27" s="13"/>
      <c r="B27" s="138" t="s">
        <v>10</v>
      </c>
      <c r="C27" s="138"/>
      <c r="D27" s="139"/>
      <c r="E27" s="14"/>
      <c r="F27" s="42"/>
      <c r="G27" s="15">
        <f>SUM(G26)</f>
        <v>26.47</v>
      </c>
      <c r="I27" s="2"/>
      <c r="J27" s="2"/>
      <c r="K27" s="2"/>
      <c r="L27" s="2"/>
    </row>
    <row r="28" spans="1:12" ht="9" customHeight="1" x14ac:dyDescent="0.2">
      <c r="A28" s="9"/>
      <c r="B28" s="129"/>
      <c r="C28" s="129"/>
      <c r="D28" s="130"/>
      <c r="E28" s="16"/>
      <c r="F28" s="40"/>
      <c r="G28" s="12"/>
    </row>
    <row r="29" spans="1:12" x14ac:dyDescent="0.2">
      <c r="A29" s="9" t="s">
        <v>11</v>
      </c>
      <c r="B29" s="129" t="s">
        <v>12</v>
      </c>
      <c r="C29" s="129"/>
      <c r="D29" s="130"/>
      <c r="E29" s="16"/>
      <c r="F29" s="40"/>
      <c r="G29" s="12"/>
    </row>
    <row r="30" spans="1:12" s="97" customFormat="1" x14ac:dyDescent="0.2">
      <c r="A30" s="9" t="s">
        <v>69</v>
      </c>
      <c r="B30" s="140" t="s">
        <v>86</v>
      </c>
      <c r="C30" s="141"/>
      <c r="D30" s="142"/>
      <c r="E30" s="16">
        <v>3</v>
      </c>
      <c r="F30" s="40">
        <v>55.6</v>
      </c>
      <c r="G30" s="12">
        <f>E30*F30</f>
        <v>166.8</v>
      </c>
      <c r="I30" s="2"/>
      <c r="J30" s="2"/>
      <c r="K30" s="2"/>
      <c r="L30" s="2"/>
    </row>
    <row r="31" spans="1:12" s="1" customFormat="1" x14ac:dyDescent="0.2">
      <c r="A31" s="13"/>
      <c r="B31" s="138" t="s">
        <v>13</v>
      </c>
      <c r="C31" s="138"/>
      <c r="D31" s="139"/>
      <c r="E31" s="14"/>
      <c r="F31" s="42"/>
      <c r="G31" s="15">
        <f>G30</f>
        <v>166.8</v>
      </c>
      <c r="I31" s="2"/>
      <c r="J31" s="2"/>
      <c r="K31" s="2"/>
      <c r="L31" s="2"/>
    </row>
    <row r="32" spans="1:12" ht="9" customHeight="1" x14ac:dyDescent="0.2">
      <c r="A32" s="9"/>
      <c r="B32" s="129"/>
      <c r="C32" s="129"/>
      <c r="D32" s="130"/>
      <c r="E32" s="16"/>
      <c r="F32" s="40"/>
      <c r="G32" s="12"/>
    </row>
    <row r="33" spans="1:13" s="41" customFormat="1" x14ac:dyDescent="0.2">
      <c r="A33" s="38" t="s">
        <v>15</v>
      </c>
      <c r="B33" s="127" t="s">
        <v>91</v>
      </c>
      <c r="C33" s="127"/>
      <c r="D33" s="128"/>
      <c r="E33" s="39" t="s">
        <v>21</v>
      </c>
      <c r="F33" s="40"/>
      <c r="G33" s="66">
        <f>1.8*1014</f>
        <v>1825.2</v>
      </c>
      <c r="I33" s="2"/>
      <c r="J33" s="2"/>
      <c r="K33" s="2"/>
      <c r="L33" s="54"/>
    </row>
    <row r="34" spans="1:13" s="41" customFormat="1" x14ac:dyDescent="0.2">
      <c r="A34" s="38" t="s">
        <v>88</v>
      </c>
      <c r="B34" s="135" t="s">
        <v>94</v>
      </c>
      <c r="C34" s="136"/>
      <c r="D34" s="137"/>
      <c r="E34" s="39"/>
      <c r="F34" s="40"/>
      <c r="G34" s="66"/>
      <c r="I34" s="2"/>
      <c r="J34" s="2"/>
      <c r="K34" s="2"/>
      <c r="L34" s="54"/>
    </row>
    <row r="35" spans="1:13" s="41" customFormat="1" x14ac:dyDescent="0.2">
      <c r="A35" s="38" t="s">
        <v>16</v>
      </c>
      <c r="B35" s="127" t="s">
        <v>92</v>
      </c>
      <c r="C35" s="127"/>
      <c r="D35" s="128"/>
      <c r="E35" s="39" t="s">
        <v>21</v>
      </c>
      <c r="F35" s="40"/>
      <c r="G35" s="66">
        <f>2.3*1014</f>
        <v>2332.1999999999998</v>
      </c>
      <c r="I35" s="2"/>
      <c r="J35" s="2"/>
      <c r="K35" s="2"/>
      <c r="L35" s="54"/>
    </row>
    <row r="36" spans="1:13" s="41" customFormat="1" x14ac:dyDescent="0.2">
      <c r="A36" s="38" t="s">
        <v>17</v>
      </c>
      <c r="B36" s="127" t="s">
        <v>93</v>
      </c>
      <c r="C36" s="127"/>
      <c r="D36" s="128"/>
      <c r="E36" s="39" t="s">
        <v>21</v>
      </c>
      <c r="F36" s="40"/>
      <c r="G36" s="66">
        <f>1.19*1014</f>
        <v>1206.6599999999999</v>
      </c>
      <c r="I36" s="2"/>
      <c r="J36" s="2"/>
      <c r="K36" s="2"/>
      <c r="L36" s="54"/>
    </row>
    <row r="37" spans="1:13" s="41" customFormat="1" ht="23.25" customHeight="1" x14ac:dyDescent="0.2">
      <c r="A37" s="38" t="s">
        <v>63</v>
      </c>
      <c r="B37" s="126" t="s">
        <v>96</v>
      </c>
      <c r="C37" s="127"/>
      <c r="D37" s="128"/>
      <c r="E37" s="39" t="s">
        <v>64</v>
      </c>
      <c r="F37" s="40"/>
      <c r="G37" s="66">
        <f xml:space="preserve"> 0.85*1150</f>
        <v>977.5</v>
      </c>
      <c r="I37" s="2"/>
      <c r="J37" s="2"/>
      <c r="K37" s="2"/>
      <c r="L37" s="54"/>
    </row>
    <row r="38" spans="1:13" s="1" customFormat="1" ht="13.5" thickBot="1" x14ac:dyDescent="0.25">
      <c r="A38" s="30"/>
      <c r="B38" s="131" t="s">
        <v>18</v>
      </c>
      <c r="C38" s="131"/>
      <c r="D38" s="132"/>
      <c r="E38" s="20"/>
      <c r="F38" s="20"/>
      <c r="G38" s="31">
        <f>G23+G27+G31+G33+G35+G36+G37</f>
        <v>9056.2900000000009</v>
      </c>
      <c r="H38" s="37"/>
      <c r="I38" s="54"/>
      <c r="J38" s="54"/>
      <c r="K38" s="54"/>
      <c r="L38" s="2"/>
    </row>
    <row r="39" spans="1:13" ht="7.5" customHeight="1" x14ac:dyDescent="0.2">
      <c r="A39" s="4"/>
      <c r="B39" s="4"/>
      <c r="C39" s="4"/>
      <c r="D39" s="4"/>
      <c r="E39" s="4"/>
      <c r="F39" s="4"/>
      <c r="G39" s="4"/>
      <c r="I39" s="54"/>
      <c r="J39" s="54"/>
      <c r="K39" s="54"/>
    </row>
    <row r="40" spans="1:13" x14ac:dyDescent="0.2">
      <c r="A40" s="17" t="s">
        <v>22</v>
      </c>
      <c r="B40" s="17"/>
      <c r="C40" s="17"/>
      <c r="D40" s="4"/>
      <c r="E40" s="4"/>
      <c r="F40" s="4"/>
      <c r="G40" s="4"/>
      <c r="I40" s="53"/>
      <c r="J40" s="54"/>
      <c r="K40" s="54"/>
    </row>
    <row r="41" spans="1:13" ht="7.5" customHeight="1" thickBot="1" x14ac:dyDescent="0.25">
      <c r="A41" s="4"/>
      <c r="B41" s="4"/>
      <c r="C41" s="4"/>
      <c r="D41" s="4"/>
      <c r="E41" s="4"/>
      <c r="F41" s="4"/>
      <c r="G41" s="4"/>
    </row>
    <row r="42" spans="1:13" s="35" customFormat="1" ht="32.25" customHeight="1" thickBot="1" x14ac:dyDescent="0.25">
      <c r="A42" s="49" t="s">
        <v>0</v>
      </c>
      <c r="B42" s="133" t="s">
        <v>1</v>
      </c>
      <c r="C42" s="134"/>
      <c r="D42" s="65" t="s">
        <v>42</v>
      </c>
      <c r="E42" s="65" t="s">
        <v>45</v>
      </c>
      <c r="F42" s="65" t="s">
        <v>43</v>
      </c>
      <c r="G42" s="50" t="s">
        <v>19</v>
      </c>
      <c r="I42" s="55"/>
      <c r="J42" s="55"/>
      <c r="K42" s="55"/>
      <c r="L42" s="55"/>
    </row>
    <row r="43" spans="1:13" s="1" customFormat="1" ht="13.5" customHeight="1" thickBot="1" x14ac:dyDescent="0.25">
      <c r="A43" s="19"/>
      <c r="B43" s="124" t="s">
        <v>20</v>
      </c>
      <c r="C43" s="125"/>
      <c r="D43" s="33"/>
      <c r="E43" s="20"/>
      <c r="F43" s="34">
        <v>0</v>
      </c>
      <c r="G43" s="31">
        <v>0</v>
      </c>
      <c r="H43" s="37"/>
      <c r="I43" s="2"/>
      <c r="J43" s="2"/>
      <c r="K43" s="2"/>
      <c r="L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x14ac:dyDescent="0.2">
      <c r="A45" s="4"/>
      <c r="B45" s="4"/>
      <c r="C45" s="4"/>
      <c r="D45" s="4"/>
      <c r="E45" s="4"/>
      <c r="F45" s="4"/>
      <c r="G45" s="4"/>
      <c r="H45" s="2"/>
    </row>
    <row r="46" spans="1:13" x14ac:dyDescent="0.2">
      <c r="A46" s="4"/>
      <c r="B46" s="4"/>
      <c r="C46" s="4"/>
      <c r="D46" s="4"/>
      <c r="E46" s="4"/>
      <c r="F46" s="4"/>
      <c r="G46" s="4"/>
      <c r="H46" s="2"/>
    </row>
    <row r="47" spans="1:13" s="2" customFormat="1" x14ac:dyDescent="0.2">
      <c r="A47" s="7" t="s">
        <v>30</v>
      </c>
      <c r="B47" s="7"/>
      <c r="C47" s="4" t="s">
        <v>49</v>
      </c>
      <c r="D47" s="21"/>
      <c r="E47" s="21"/>
      <c r="F47" s="4"/>
      <c r="G47" s="4" t="s">
        <v>50</v>
      </c>
      <c r="M47"/>
    </row>
    <row r="48" spans="1:13" s="2" customFormat="1" x14ac:dyDescent="0.2">
      <c r="A48" s="4"/>
      <c r="B48" s="4" t="s">
        <v>31</v>
      </c>
      <c r="C48" s="4"/>
      <c r="D48" s="4"/>
      <c r="E48" s="22"/>
      <c r="F48" s="22"/>
      <c r="G48" s="4"/>
      <c r="H48"/>
      <c r="M48"/>
    </row>
    <row r="49" spans="1:8" s="2" customFormat="1" ht="13.5" customHeight="1" x14ac:dyDescent="0.2">
      <c r="A49" s="4"/>
      <c r="B49" s="4"/>
      <c r="C49" s="4"/>
      <c r="D49" s="4"/>
      <c r="E49" s="4"/>
      <c r="F49" s="4"/>
      <c r="G49" s="4"/>
      <c r="H49"/>
    </row>
    <row r="50" spans="1:8" s="2" customFormat="1" x14ac:dyDescent="0.2">
      <c r="A50" s="7" t="s">
        <v>41</v>
      </c>
      <c r="B50" s="4"/>
      <c r="C50" s="4" t="s">
        <v>46</v>
      </c>
      <c r="D50" s="21"/>
      <c r="E50" s="21"/>
      <c r="F50" s="22"/>
      <c r="G50" s="43" t="s">
        <v>60</v>
      </c>
      <c r="H50" s="63"/>
    </row>
    <row r="51" spans="1:8" s="2" customFormat="1" ht="11.25" x14ac:dyDescent="0.2">
      <c r="H51" s="46"/>
    </row>
    <row r="52" spans="1:8" s="2" customFormat="1" ht="11.25" x14ac:dyDescent="0.2"/>
    <row r="53" spans="1:8" s="2" customFormat="1" ht="11.25" x14ac:dyDescent="0.2"/>
  </sheetData>
  <mergeCells count="43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3:D23"/>
    <mergeCell ref="C14:E14"/>
    <mergeCell ref="F14:G14"/>
    <mergeCell ref="A15:G15"/>
    <mergeCell ref="A16:G16"/>
    <mergeCell ref="A17:G17"/>
    <mergeCell ref="A18:G18"/>
    <mergeCell ref="B19:D19"/>
    <mergeCell ref="B20:D20"/>
    <mergeCell ref="B21:D21"/>
    <mergeCell ref="B22:D22"/>
    <mergeCell ref="B31:D31"/>
    <mergeCell ref="B24:D24"/>
    <mergeCell ref="B25:D25"/>
    <mergeCell ref="B27:D27"/>
    <mergeCell ref="B28:D28"/>
    <mergeCell ref="B29:D29"/>
    <mergeCell ref="B26:D26"/>
    <mergeCell ref="B30:D30"/>
    <mergeCell ref="B43:C43"/>
    <mergeCell ref="B37:D37"/>
    <mergeCell ref="B32:D32"/>
    <mergeCell ref="B33:D33"/>
    <mergeCell ref="B35:D35"/>
    <mergeCell ref="B36:D36"/>
    <mergeCell ref="B38:D38"/>
    <mergeCell ref="B42:C42"/>
    <mergeCell ref="B34:D34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workbookViewId="0">
      <selection activeCell="J36" sqref="J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10</v>
      </c>
      <c r="E13" s="6">
        <v>43039</v>
      </c>
      <c r="F13" s="6">
        <v>43009</v>
      </c>
      <c r="G13" s="6">
        <v>43039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G33+G38</f>
        <v>5364.0599999999995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95" t="s">
        <v>2</v>
      </c>
      <c r="F19" s="9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s="1" customFormat="1" x14ac:dyDescent="0.2">
      <c r="A21" s="13"/>
      <c r="B21" s="138" t="s">
        <v>5</v>
      </c>
      <c r="C21" s="138"/>
      <c r="D21" s="139"/>
      <c r="E21" s="14"/>
      <c r="F21" s="42"/>
      <c r="G21" s="15">
        <v>0</v>
      </c>
      <c r="I21" s="2"/>
      <c r="J21" s="2"/>
      <c r="K21" s="2"/>
      <c r="L21" s="2"/>
    </row>
    <row r="22" spans="1:12" ht="9" customHeight="1" x14ac:dyDescent="0.2">
      <c r="A22" s="9"/>
      <c r="B22" s="129"/>
      <c r="C22" s="129"/>
      <c r="D22" s="130"/>
      <c r="E22" s="16"/>
      <c r="F22" s="40"/>
      <c r="G22" s="12"/>
    </row>
    <row r="23" spans="1:12" x14ac:dyDescent="0.2">
      <c r="A23" s="9" t="s">
        <v>8</v>
      </c>
      <c r="B23" s="129" t="s">
        <v>9</v>
      </c>
      <c r="C23" s="129"/>
      <c r="D23" s="130"/>
      <c r="E23" s="16"/>
      <c r="F23" s="40"/>
      <c r="G23" s="12"/>
    </row>
    <row r="24" spans="1:12" s="1" customFormat="1" x14ac:dyDescent="0.2">
      <c r="A24" s="13"/>
      <c r="B24" s="138" t="s">
        <v>10</v>
      </c>
      <c r="C24" s="138"/>
      <c r="D24" s="139"/>
      <c r="E24" s="14"/>
      <c r="F24" s="42"/>
      <c r="G24" s="15">
        <f>0</f>
        <v>0</v>
      </c>
      <c r="I24" s="2"/>
      <c r="J24" s="2"/>
      <c r="K24" s="2"/>
      <c r="L24" s="2"/>
    </row>
    <row r="25" spans="1:12" ht="9" customHeight="1" x14ac:dyDescent="0.2">
      <c r="A25" s="9"/>
      <c r="B25" s="129"/>
      <c r="C25" s="129"/>
      <c r="D25" s="130"/>
      <c r="E25" s="16"/>
      <c r="F25" s="40"/>
      <c r="G25" s="12"/>
    </row>
    <row r="26" spans="1:12" x14ac:dyDescent="0.2">
      <c r="A26" s="9" t="s">
        <v>11</v>
      </c>
      <c r="B26" s="129" t="s">
        <v>12</v>
      </c>
      <c r="C26" s="129"/>
      <c r="D26" s="130"/>
      <c r="E26" s="16"/>
      <c r="F26" s="40"/>
      <c r="G26" s="12"/>
    </row>
    <row r="27" spans="1:12" s="1" customFormat="1" x14ac:dyDescent="0.2">
      <c r="A27" s="13"/>
      <c r="B27" s="138" t="s">
        <v>13</v>
      </c>
      <c r="C27" s="138"/>
      <c r="D27" s="139"/>
      <c r="E27" s="14"/>
      <c r="F27" s="42"/>
      <c r="G27" s="15">
        <v>0</v>
      </c>
      <c r="I27" s="2"/>
      <c r="J27" s="2"/>
      <c r="K27" s="2"/>
      <c r="L27" s="2"/>
    </row>
    <row r="28" spans="1:12" ht="9" customHeight="1" x14ac:dyDescent="0.2">
      <c r="A28" s="9"/>
      <c r="B28" s="129"/>
      <c r="C28" s="129"/>
      <c r="D28" s="130"/>
      <c r="E28" s="16"/>
      <c r="F28" s="40"/>
      <c r="G28" s="12"/>
    </row>
    <row r="29" spans="1:12" s="41" customFormat="1" x14ac:dyDescent="0.2">
      <c r="A29" s="38" t="s">
        <v>15</v>
      </c>
      <c r="B29" s="127" t="s">
        <v>91</v>
      </c>
      <c r="C29" s="127"/>
      <c r="D29" s="128"/>
      <c r="E29" s="39" t="s">
        <v>21</v>
      </c>
      <c r="F29" s="40"/>
      <c r="G29" s="66">
        <f>1.8*1014</f>
        <v>1825.2</v>
      </c>
      <c r="I29" s="2"/>
      <c r="J29" s="2"/>
      <c r="K29" s="2"/>
      <c r="L29" s="54"/>
    </row>
    <row r="30" spans="1:12" s="41" customFormat="1" x14ac:dyDescent="0.2">
      <c r="A30" s="38" t="s">
        <v>16</v>
      </c>
      <c r="B30" s="127" t="s">
        <v>92</v>
      </c>
      <c r="C30" s="127"/>
      <c r="D30" s="128"/>
      <c r="E30" s="39" t="s">
        <v>21</v>
      </c>
      <c r="F30" s="40"/>
      <c r="G30" s="66">
        <f>2.3*1014</f>
        <v>2332.1999999999998</v>
      </c>
      <c r="I30" s="2"/>
      <c r="J30" s="2"/>
      <c r="K30" s="2"/>
      <c r="L30" s="54"/>
    </row>
    <row r="31" spans="1:12" s="41" customFormat="1" x14ac:dyDescent="0.2">
      <c r="A31" s="38" t="s">
        <v>17</v>
      </c>
      <c r="B31" s="127" t="s">
        <v>93</v>
      </c>
      <c r="C31" s="127"/>
      <c r="D31" s="128"/>
      <c r="E31" s="39" t="s">
        <v>21</v>
      </c>
      <c r="F31" s="40"/>
      <c r="G31" s="66">
        <f>1.19*1014</f>
        <v>1206.6599999999999</v>
      </c>
      <c r="I31" s="2"/>
      <c r="J31" s="2"/>
      <c r="K31" s="2"/>
      <c r="L31" s="54"/>
    </row>
    <row r="32" spans="1:12" s="41" customFormat="1" ht="14.25" customHeight="1" x14ac:dyDescent="0.2">
      <c r="A32" s="38" t="s">
        <v>63</v>
      </c>
      <c r="B32" s="126" t="s">
        <v>85</v>
      </c>
      <c r="C32" s="127"/>
      <c r="D32" s="128"/>
      <c r="E32" s="39" t="s">
        <v>64</v>
      </c>
      <c r="F32" s="40"/>
      <c r="G32" s="66"/>
      <c r="I32" s="2"/>
      <c r="J32" s="2"/>
      <c r="K32" s="2"/>
      <c r="L32" s="54"/>
    </row>
    <row r="33" spans="1:13" s="1" customFormat="1" ht="13.5" thickBot="1" x14ac:dyDescent="0.25">
      <c r="A33" s="30"/>
      <c r="B33" s="131" t="s">
        <v>18</v>
      </c>
      <c r="C33" s="131"/>
      <c r="D33" s="132"/>
      <c r="E33" s="20"/>
      <c r="F33" s="20"/>
      <c r="G33" s="31">
        <f>G21+G24+G27+G29+G30+G31+G32</f>
        <v>5364.0599999999995</v>
      </c>
      <c r="H33" s="37"/>
      <c r="I33" s="54"/>
      <c r="J33" s="54"/>
      <c r="K33" s="54"/>
      <c r="L33" s="2"/>
    </row>
    <row r="34" spans="1:13" ht="7.5" customHeight="1" x14ac:dyDescent="0.2">
      <c r="A34" s="4"/>
      <c r="B34" s="4"/>
      <c r="C34" s="4"/>
      <c r="D34" s="4"/>
      <c r="E34" s="4"/>
      <c r="F34" s="4"/>
      <c r="G34" s="4"/>
      <c r="I34" s="54"/>
      <c r="J34" s="54"/>
      <c r="K34" s="54"/>
    </row>
    <row r="35" spans="1:13" x14ac:dyDescent="0.2">
      <c r="A35" s="17" t="s">
        <v>22</v>
      </c>
      <c r="B35" s="17"/>
      <c r="C35" s="17"/>
      <c r="D35" s="4"/>
      <c r="E35" s="4"/>
      <c r="F35" s="4"/>
      <c r="G35" s="4"/>
      <c r="I35" s="53"/>
      <c r="J35" s="54"/>
      <c r="K35" s="54"/>
    </row>
    <row r="36" spans="1:13" ht="7.5" customHeight="1" thickBot="1" x14ac:dyDescent="0.25">
      <c r="A36" s="4"/>
      <c r="B36" s="4"/>
      <c r="C36" s="4"/>
      <c r="D36" s="4"/>
      <c r="E36" s="4"/>
      <c r="F36" s="4"/>
      <c r="G36" s="4"/>
    </row>
    <row r="37" spans="1:13" s="35" customFormat="1" ht="32.25" customHeight="1" thickBot="1" x14ac:dyDescent="0.25">
      <c r="A37" s="49" t="s">
        <v>0</v>
      </c>
      <c r="B37" s="133" t="s">
        <v>1</v>
      </c>
      <c r="C37" s="134"/>
      <c r="D37" s="96" t="s">
        <v>42</v>
      </c>
      <c r="E37" s="96" t="s">
        <v>45</v>
      </c>
      <c r="F37" s="96" t="s">
        <v>43</v>
      </c>
      <c r="G37" s="50" t="s">
        <v>19</v>
      </c>
      <c r="I37" s="55"/>
      <c r="J37" s="55"/>
      <c r="K37" s="55"/>
      <c r="L37" s="55"/>
    </row>
    <row r="38" spans="1:13" s="1" customFormat="1" ht="13.5" customHeight="1" thickBot="1" x14ac:dyDescent="0.25">
      <c r="A38" s="19"/>
      <c r="B38" s="124" t="s">
        <v>20</v>
      </c>
      <c r="C38" s="125"/>
      <c r="D38" s="33"/>
      <c r="E38" s="20"/>
      <c r="F38" s="34">
        <v>0</v>
      </c>
      <c r="G38" s="31">
        <v>0</v>
      </c>
      <c r="H38" s="37"/>
      <c r="I38" s="2"/>
      <c r="J38" s="2"/>
      <c r="K38" s="2"/>
      <c r="L38" s="2"/>
    </row>
    <row r="39" spans="1:13" x14ac:dyDescent="0.2">
      <c r="A39" s="4"/>
      <c r="B39" s="4"/>
      <c r="C39" s="4"/>
      <c r="D39" s="4"/>
      <c r="E39" s="4"/>
      <c r="F39" s="4"/>
      <c r="G39" s="4"/>
      <c r="H39" s="2"/>
    </row>
    <row r="40" spans="1:13" x14ac:dyDescent="0.2">
      <c r="A40" s="4"/>
      <c r="B40" s="4"/>
      <c r="C40" s="4"/>
      <c r="D40" s="4"/>
      <c r="E40" s="4"/>
      <c r="F40" s="4"/>
      <c r="G40" s="4"/>
      <c r="H40" s="2"/>
    </row>
    <row r="41" spans="1:13" x14ac:dyDescent="0.2">
      <c r="A41" s="4"/>
      <c r="B41" s="4"/>
      <c r="C41" s="4"/>
      <c r="D41" s="4"/>
      <c r="E41" s="4"/>
      <c r="F41" s="4"/>
      <c r="G41" s="4"/>
      <c r="H41" s="2"/>
    </row>
    <row r="42" spans="1:13" s="2" customFormat="1" x14ac:dyDescent="0.2">
      <c r="A42" s="7" t="s">
        <v>30</v>
      </c>
      <c r="B42" s="7"/>
      <c r="C42" s="4" t="s">
        <v>49</v>
      </c>
      <c r="D42" s="21"/>
      <c r="E42" s="21"/>
      <c r="F42" s="4"/>
      <c r="G42" s="4" t="s">
        <v>50</v>
      </c>
      <c r="M42"/>
    </row>
    <row r="43" spans="1:13" s="2" customFormat="1" x14ac:dyDescent="0.2">
      <c r="A43" s="4"/>
      <c r="B43" s="4" t="s">
        <v>31</v>
      </c>
      <c r="C43" s="4"/>
      <c r="D43" s="4"/>
      <c r="E43" s="22"/>
      <c r="F43" s="22"/>
      <c r="G43" s="4"/>
      <c r="H43"/>
      <c r="M43"/>
    </row>
    <row r="44" spans="1:13" s="2" customFormat="1" ht="13.5" customHeight="1" x14ac:dyDescent="0.2">
      <c r="A44" s="4"/>
      <c r="B44" s="4"/>
      <c r="C44" s="4"/>
      <c r="D44" s="4"/>
      <c r="E44" s="4"/>
      <c r="F44" s="4"/>
      <c r="G44" s="4"/>
      <c r="H44"/>
    </row>
    <row r="45" spans="1:13" s="2" customFormat="1" x14ac:dyDescent="0.2">
      <c r="A45" s="7" t="s">
        <v>41</v>
      </c>
      <c r="B45" s="4"/>
      <c r="C45" s="4" t="s">
        <v>46</v>
      </c>
      <c r="D45" s="21"/>
      <c r="E45" s="21"/>
      <c r="F45" s="22"/>
      <c r="G45" s="43" t="s">
        <v>60</v>
      </c>
      <c r="H45" s="94"/>
    </row>
    <row r="46" spans="1:13" s="2" customFormat="1" ht="11.25" x14ac:dyDescent="0.2">
      <c r="H46" s="46"/>
    </row>
    <row r="47" spans="1:13" s="2" customFormat="1" ht="11.25" x14ac:dyDescent="0.2"/>
    <row r="48" spans="1:13" s="2" customFormat="1" ht="11.25" x14ac:dyDescent="0.2"/>
  </sheetData>
  <mergeCells count="38">
    <mergeCell ref="B37:C37"/>
    <mergeCell ref="B38:C38"/>
    <mergeCell ref="B27:D27"/>
    <mergeCell ref="B28:D28"/>
    <mergeCell ref="B29:D29"/>
    <mergeCell ref="B30:D30"/>
    <mergeCell ref="B31:D31"/>
    <mergeCell ref="B33:D33"/>
    <mergeCell ref="B32:D32"/>
    <mergeCell ref="B26:D26"/>
    <mergeCell ref="A18:G18"/>
    <mergeCell ref="B19:D19"/>
    <mergeCell ref="B20:D20"/>
    <mergeCell ref="B21:D21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0" workbookViewId="0">
      <selection activeCell="C44" sqref="C4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11</v>
      </c>
      <c r="E13" s="6">
        <v>43069</v>
      </c>
      <c r="F13" s="6">
        <v>43040</v>
      </c>
      <c r="G13" s="6">
        <v>43069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G35+G41</f>
        <v>7287.86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95" t="s">
        <v>2</v>
      </c>
      <c r="F19" s="9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s="1" customFormat="1" x14ac:dyDescent="0.2">
      <c r="A21" s="13"/>
      <c r="B21" s="138" t="s">
        <v>5</v>
      </c>
      <c r="C21" s="138"/>
      <c r="D21" s="139"/>
      <c r="E21" s="14"/>
      <c r="F21" s="42"/>
      <c r="G21" s="15">
        <v>0</v>
      </c>
      <c r="I21" s="2"/>
      <c r="J21" s="2"/>
      <c r="K21" s="2"/>
      <c r="L21" s="2"/>
    </row>
    <row r="22" spans="1:12" ht="9" customHeight="1" x14ac:dyDescent="0.2">
      <c r="A22" s="9"/>
      <c r="B22" s="129"/>
      <c r="C22" s="129"/>
      <c r="D22" s="130"/>
      <c r="E22" s="16"/>
      <c r="F22" s="40"/>
      <c r="G22" s="12"/>
    </row>
    <row r="23" spans="1:12" x14ac:dyDescent="0.2">
      <c r="A23" s="9" t="s">
        <v>8</v>
      </c>
      <c r="B23" s="129" t="s">
        <v>9</v>
      </c>
      <c r="C23" s="129"/>
      <c r="D23" s="130"/>
      <c r="E23" s="16"/>
      <c r="F23" s="40"/>
      <c r="G23" s="12"/>
    </row>
    <row r="24" spans="1:12" s="1" customFormat="1" x14ac:dyDescent="0.2">
      <c r="A24" s="13"/>
      <c r="B24" s="138" t="s">
        <v>10</v>
      </c>
      <c r="C24" s="138"/>
      <c r="D24" s="139"/>
      <c r="E24" s="14"/>
      <c r="F24" s="42"/>
      <c r="G24" s="15">
        <v>0</v>
      </c>
      <c r="I24" s="2"/>
      <c r="J24" s="2"/>
      <c r="K24" s="2"/>
      <c r="L24" s="2"/>
    </row>
    <row r="25" spans="1:12" ht="9" customHeight="1" x14ac:dyDescent="0.2">
      <c r="A25" s="9"/>
      <c r="B25" s="129"/>
      <c r="C25" s="129"/>
      <c r="D25" s="130"/>
      <c r="E25" s="16"/>
      <c r="F25" s="40"/>
      <c r="G25" s="12"/>
    </row>
    <row r="26" spans="1:12" x14ac:dyDescent="0.2">
      <c r="A26" s="9" t="s">
        <v>11</v>
      </c>
      <c r="B26" s="129" t="s">
        <v>12</v>
      </c>
      <c r="C26" s="129"/>
      <c r="D26" s="130"/>
      <c r="E26" s="16"/>
      <c r="F26" s="40"/>
      <c r="G26" s="12"/>
    </row>
    <row r="27" spans="1:12" s="97" customFormat="1" x14ac:dyDescent="0.2">
      <c r="A27" s="9" t="s">
        <v>69</v>
      </c>
      <c r="B27" s="140" t="s">
        <v>104</v>
      </c>
      <c r="C27" s="141"/>
      <c r="D27" s="142"/>
      <c r="E27" s="16">
        <v>3</v>
      </c>
      <c r="F27" s="40">
        <v>55.6</v>
      </c>
      <c r="G27" s="12">
        <f>E27*F27</f>
        <v>166.8</v>
      </c>
      <c r="I27" s="2"/>
      <c r="J27" s="2"/>
      <c r="K27" s="2"/>
      <c r="L27" s="2"/>
    </row>
    <row r="28" spans="1:12" s="1" customFormat="1" x14ac:dyDescent="0.2">
      <c r="A28" s="13"/>
      <c r="B28" s="138" t="s">
        <v>13</v>
      </c>
      <c r="C28" s="138"/>
      <c r="D28" s="139"/>
      <c r="E28" s="14"/>
      <c r="F28" s="42"/>
      <c r="G28" s="15">
        <f>G27</f>
        <v>166.8</v>
      </c>
      <c r="I28" s="2"/>
      <c r="J28" s="2"/>
      <c r="K28" s="2"/>
      <c r="L28" s="2"/>
    </row>
    <row r="29" spans="1:12" ht="9" customHeight="1" x14ac:dyDescent="0.2">
      <c r="A29" s="9"/>
      <c r="B29" s="129"/>
      <c r="C29" s="129"/>
      <c r="D29" s="130"/>
      <c r="E29" s="16"/>
      <c r="F29" s="40"/>
      <c r="G29" s="12"/>
    </row>
    <row r="30" spans="1:12" s="41" customFormat="1" x14ac:dyDescent="0.2">
      <c r="A30" s="38" t="s">
        <v>15</v>
      </c>
      <c r="B30" s="127" t="s">
        <v>91</v>
      </c>
      <c r="C30" s="127"/>
      <c r="D30" s="128"/>
      <c r="E30" s="39" t="s">
        <v>21</v>
      </c>
      <c r="F30" s="40"/>
      <c r="G30" s="66">
        <f>1.8*1014</f>
        <v>1825.2</v>
      </c>
      <c r="I30" s="2"/>
      <c r="J30" s="2"/>
      <c r="K30" s="2"/>
      <c r="L30" s="54"/>
    </row>
    <row r="31" spans="1:12" s="41" customFormat="1" x14ac:dyDescent="0.2">
      <c r="A31" s="38" t="s">
        <v>88</v>
      </c>
      <c r="B31" s="135" t="s">
        <v>103</v>
      </c>
      <c r="C31" s="136"/>
      <c r="D31" s="137"/>
      <c r="E31" s="39"/>
      <c r="F31" s="40"/>
      <c r="G31" s="66"/>
      <c r="I31" s="2"/>
      <c r="J31" s="2"/>
      <c r="K31" s="2"/>
      <c r="L31" s="54"/>
    </row>
    <row r="32" spans="1:12" s="41" customFormat="1" x14ac:dyDescent="0.2">
      <c r="A32" s="38" t="s">
        <v>16</v>
      </c>
      <c r="B32" s="127" t="s">
        <v>92</v>
      </c>
      <c r="C32" s="127"/>
      <c r="D32" s="128"/>
      <c r="E32" s="39" t="s">
        <v>21</v>
      </c>
      <c r="F32" s="40"/>
      <c r="G32" s="66">
        <f>2.3*1014</f>
        <v>2332.1999999999998</v>
      </c>
      <c r="I32" s="2"/>
      <c r="J32" s="2"/>
      <c r="K32" s="2"/>
      <c r="L32" s="54"/>
    </row>
    <row r="33" spans="1:13" s="41" customFormat="1" x14ac:dyDescent="0.2">
      <c r="A33" s="38" t="s">
        <v>17</v>
      </c>
      <c r="B33" s="127" t="s">
        <v>93</v>
      </c>
      <c r="C33" s="127"/>
      <c r="D33" s="128"/>
      <c r="E33" s="39" t="s">
        <v>21</v>
      </c>
      <c r="F33" s="40"/>
      <c r="G33" s="66">
        <f>1.19*1014</f>
        <v>1206.6599999999999</v>
      </c>
      <c r="I33" s="2"/>
      <c r="J33" s="2"/>
      <c r="K33" s="2"/>
      <c r="L33" s="54"/>
    </row>
    <row r="34" spans="1:13" s="41" customFormat="1" ht="14.25" customHeight="1" x14ac:dyDescent="0.2">
      <c r="A34" s="38" t="s">
        <v>63</v>
      </c>
      <c r="B34" s="126" t="s">
        <v>106</v>
      </c>
      <c r="C34" s="127"/>
      <c r="D34" s="128"/>
      <c r="E34" s="39" t="s">
        <v>64</v>
      </c>
      <c r="F34" s="40"/>
      <c r="G34" s="66"/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G21+G24+G28+G30+G32+G33+G34</f>
        <v>5530.86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96" t="s">
        <v>42</v>
      </c>
      <c r="E39" s="96" t="s">
        <v>45</v>
      </c>
      <c r="F39" s="96" t="s">
        <v>43</v>
      </c>
      <c r="G39" s="50" t="s">
        <v>19</v>
      </c>
      <c r="I39" s="55"/>
      <c r="J39" s="55"/>
      <c r="K39" s="55"/>
      <c r="L39" s="55"/>
    </row>
    <row r="40" spans="1:13" s="35" customFormat="1" ht="17.25" customHeight="1" thickBot="1" x14ac:dyDescent="0.25">
      <c r="A40" s="119"/>
      <c r="B40" s="167" t="s">
        <v>111</v>
      </c>
      <c r="C40" s="168"/>
      <c r="D40" s="120">
        <v>2</v>
      </c>
      <c r="E40" s="121">
        <v>43061</v>
      </c>
      <c r="F40" s="120"/>
      <c r="G40" s="122">
        <v>1757</v>
      </c>
      <c r="I40" s="55"/>
      <c r="J40" s="55"/>
      <c r="K40" s="55"/>
      <c r="L40" s="55"/>
    </row>
    <row r="41" spans="1:13" s="1" customFormat="1" ht="13.5" customHeight="1" thickBot="1" x14ac:dyDescent="0.25">
      <c r="A41" s="19"/>
      <c r="B41" s="124" t="s">
        <v>20</v>
      </c>
      <c r="C41" s="125"/>
      <c r="D41" s="33"/>
      <c r="E41" s="20"/>
      <c r="F41" s="34"/>
      <c r="G41" s="31">
        <f>G40</f>
        <v>1757</v>
      </c>
      <c r="H41" s="37"/>
      <c r="I41" s="2"/>
      <c r="J41" s="2"/>
      <c r="K41" s="2"/>
      <c r="L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s="2" customFormat="1" x14ac:dyDescent="0.2">
      <c r="A45" s="7" t="s">
        <v>30</v>
      </c>
      <c r="B45" s="7"/>
      <c r="C45" s="4" t="s">
        <v>49</v>
      </c>
      <c r="D45" s="21"/>
      <c r="E45" s="21"/>
      <c r="F45" s="4"/>
      <c r="G45" s="4" t="s">
        <v>50</v>
      </c>
      <c r="M45"/>
    </row>
    <row r="46" spans="1:13" s="2" customFormat="1" x14ac:dyDescent="0.2">
      <c r="A46" s="4"/>
      <c r="B46" s="4" t="s">
        <v>31</v>
      </c>
      <c r="C46" s="4"/>
      <c r="D46" s="4"/>
      <c r="E46" s="22"/>
      <c r="F46" s="22"/>
      <c r="G46" s="4"/>
      <c r="H46"/>
      <c r="M46"/>
    </row>
    <row r="47" spans="1:13" s="2" customFormat="1" ht="13.5" customHeight="1" x14ac:dyDescent="0.2">
      <c r="A47" s="4"/>
      <c r="B47" s="4"/>
      <c r="C47" s="4"/>
      <c r="D47" s="4"/>
      <c r="E47" s="4"/>
      <c r="F47" s="4"/>
      <c r="G47" s="4"/>
      <c r="H47"/>
    </row>
    <row r="48" spans="1:13" s="2" customFormat="1" x14ac:dyDescent="0.2">
      <c r="A48" s="7" t="s">
        <v>41</v>
      </c>
      <c r="B48" s="4"/>
      <c r="C48" s="4" t="s">
        <v>46</v>
      </c>
      <c r="D48" s="21"/>
      <c r="E48" s="21"/>
      <c r="F48" s="22"/>
      <c r="G48" s="43" t="s">
        <v>60</v>
      </c>
      <c r="H48" s="94"/>
    </row>
    <row r="49" spans="8:8" s="2" customFormat="1" ht="11.25" x14ac:dyDescent="0.2">
      <c r="H49" s="46"/>
    </row>
    <row r="50" spans="8:8" s="2" customFormat="1" ht="11.25" x14ac:dyDescent="0.2"/>
    <row r="51" spans="8:8" s="2" customFormat="1" ht="11.25" x14ac:dyDescent="0.2"/>
  </sheetData>
  <mergeCells count="41">
    <mergeCell ref="B26:D26"/>
    <mergeCell ref="B39:C39"/>
    <mergeCell ref="B41:C41"/>
    <mergeCell ref="B34:D34"/>
    <mergeCell ref="B28:D28"/>
    <mergeCell ref="B29:D29"/>
    <mergeCell ref="B30:D30"/>
    <mergeCell ref="B32:D32"/>
    <mergeCell ref="B33:D33"/>
    <mergeCell ref="B35:D35"/>
    <mergeCell ref="B31:D31"/>
    <mergeCell ref="B27:D27"/>
    <mergeCell ref="B40:C40"/>
    <mergeCell ref="B21:D21"/>
    <mergeCell ref="B22:D22"/>
    <mergeCell ref="B23:D23"/>
    <mergeCell ref="B24:D24"/>
    <mergeCell ref="B25:D25"/>
    <mergeCell ref="A18:G18"/>
    <mergeCell ref="B19:D19"/>
    <mergeCell ref="B20:D20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3" workbookViewId="0">
      <selection activeCell="J41" sqref="J41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12</v>
      </c>
      <c r="E13" s="6">
        <v>43100</v>
      </c>
      <c r="F13" s="6">
        <v>43070</v>
      </c>
      <c r="G13" s="6">
        <v>43100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G35+G41</f>
        <v>7328.26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95" t="s">
        <v>2</v>
      </c>
      <c r="F19" s="9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s="1" customFormat="1" x14ac:dyDescent="0.2">
      <c r="A21" s="13"/>
      <c r="B21" s="138" t="s">
        <v>5</v>
      </c>
      <c r="C21" s="138"/>
      <c r="D21" s="139"/>
      <c r="E21" s="14"/>
      <c r="F21" s="42"/>
      <c r="G21" s="15">
        <v>0</v>
      </c>
      <c r="I21" s="2"/>
      <c r="J21" s="2"/>
      <c r="K21" s="2"/>
      <c r="L21" s="2"/>
    </row>
    <row r="22" spans="1:12" ht="9" customHeight="1" x14ac:dyDescent="0.2">
      <c r="A22" s="9"/>
      <c r="B22" s="129"/>
      <c r="C22" s="129"/>
      <c r="D22" s="130"/>
      <c r="E22" s="16"/>
      <c r="F22" s="40"/>
      <c r="G22" s="12"/>
      <c r="I22" s="56"/>
    </row>
    <row r="23" spans="1:12" x14ac:dyDescent="0.2">
      <c r="A23" s="9" t="s">
        <v>8</v>
      </c>
      <c r="B23" s="129" t="s">
        <v>9</v>
      </c>
      <c r="C23" s="129"/>
      <c r="D23" s="130"/>
      <c r="E23" s="16"/>
      <c r="F23" s="40"/>
      <c r="G23" s="12"/>
    </row>
    <row r="24" spans="1:12" s="1" customFormat="1" x14ac:dyDescent="0.2">
      <c r="A24" s="13"/>
      <c r="B24" s="138" t="s">
        <v>10</v>
      </c>
      <c r="C24" s="138"/>
      <c r="D24" s="139"/>
      <c r="E24" s="14"/>
      <c r="F24" s="42"/>
      <c r="G24" s="15">
        <v>0</v>
      </c>
      <c r="I24" s="2"/>
      <c r="J24" s="2"/>
      <c r="K24" s="2"/>
      <c r="L24" s="2"/>
    </row>
    <row r="25" spans="1:12" ht="9" customHeight="1" x14ac:dyDescent="0.2">
      <c r="A25" s="9"/>
      <c r="B25" s="129"/>
      <c r="C25" s="129"/>
      <c r="D25" s="130"/>
      <c r="E25" s="16"/>
      <c r="F25" s="40"/>
      <c r="G25" s="12"/>
    </row>
    <row r="26" spans="1:12" x14ac:dyDescent="0.2">
      <c r="A26" s="9" t="s">
        <v>11</v>
      </c>
      <c r="B26" s="129" t="s">
        <v>12</v>
      </c>
      <c r="C26" s="129"/>
      <c r="D26" s="130"/>
      <c r="E26" s="16"/>
      <c r="F26" s="40"/>
      <c r="G26" s="12"/>
    </row>
    <row r="27" spans="1:12" s="97" customFormat="1" x14ac:dyDescent="0.2">
      <c r="A27" s="9" t="s">
        <v>69</v>
      </c>
      <c r="B27" s="140" t="s">
        <v>109</v>
      </c>
      <c r="C27" s="141"/>
      <c r="D27" s="142"/>
      <c r="E27" s="16">
        <v>12</v>
      </c>
      <c r="F27" s="40">
        <v>55.6</v>
      </c>
      <c r="G27" s="12">
        <f>E27*F27</f>
        <v>667.2</v>
      </c>
      <c r="I27" s="2"/>
      <c r="J27" s="2"/>
      <c r="K27" s="2"/>
      <c r="L27" s="2"/>
    </row>
    <row r="28" spans="1:12" s="1" customFormat="1" x14ac:dyDescent="0.2">
      <c r="A28" s="13"/>
      <c r="B28" s="138" t="s">
        <v>13</v>
      </c>
      <c r="C28" s="138"/>
      <c r="D28" s="139"/>
      <c r="E28" s="14"/>
      <c r="F28" s="42"/>
      <c r="G28" s="15">
        <f>G27</f>
        <v>667.2</v>
      </c>
      <c r="I28" s="2"/>
      <c r="J28" s="2"/>
      <c r="K28" s="2"/>
      <c r="L28" s="2"/>
    </row>
    <row r="29" spans="1:12" ht="9" customHeight="1" x14ac:dyDescent="0.2">
      <c r="A29" s="9"/>
      <c r="B29" s="129"/>
      <c r="C29" s="129"/>
      <c r="D29" s="130"/>
      <c r="E29" s="16"/>
      <c r="F29" s="40"/>
      <c r="G29" s="12"/>
    </row>
    <row r="30" spans="1:12" s="41" customFormat="1" ht="13.5" customHeight="1" x14ac:dyDescent="0.2">
      <c r="A30" s="38" t="s">
        <v>15</v>
      </c>
      <c r="B30" s="127" t="s">
        <v>91</v>
      </c>
      <c r="C30" s="127"/>
      <c r="D30" s="128"/>
      <c r="E30" s="39" t="s">
        <v>21</v>
      </c>
      <c r="F30" s="40"/>
      <c r="G30" s="66">
        <f>1.8*1014</f>
        <v>1825.2</v>
      </c>
      <c r="I30" s="2"/>
      <c r="J30" s="2"/>
      <c r="K30" s="2"/>
      <c r="L30" s="54"/>
    </row>
    <row r="31" spans="1:12" s="41" customFormat="1" x14ac:dyDescent="0.2">
      <c r="A31" s="38" t="s">
        <v>88</v>
      </c>
      <c r="B31" s="135" t="s">
        <v>108</v>
      </c>
      <c r="C31" s="136"/>
      <c r="D31" s="137"/>
      <c r="E31" s="39"/>
      <c r="F31" s="40"/>
      <c r="G31" s="66"/>
      <c r="I31" s="2"/>
      <c r="J31" s="2"/>
      <c r="K31" s="2"/>
      <c r="L31" s="54"/>
    </row>
    <row r="32" spans="1:12" s="41" customFormat="1" ht="13.5" customHeight="1" x14ac:dyDescent="0.2">
      <c r="A32" s="38" t="s">
        <v>16</v>
      </c>
      <c r="B32" s="127" t="s">
        <v>92</v>
      </c>
      <c r="C32" s="127"/>
      <c r="D32" s="128"/>
      <c r="E32" s="39" t="s">
        <v>21</v>
      </c>
      <c r="F32" s="40"/>
      <c r="G32" s="66">
        <f>2.3*1014</f>
        <v>2332.1999999999998</v>
      </c>
      <c r="I32" s="2"/>
      <c r="J32" s="2"/>
      <c r="K32" s="2"/>
      <c r="L32" s="54"/>
    </row>
    <row r="33" spans="1:13" s="41" customFormat="1" ht="13.5" customHeight="1" x14ac:dyDescent="0.2">
      <c r="A33" s="38" t="s">
        <v>17</v>
      </c>
      <c r="B33" s="127" t="s">
        <v>93</v>
      </c>
      <c r="C33" s="127"/>
      <c r="D33" s="128"/>
      <c r="E33" s="39" t="s">
        <v>21</v>
      </c>
      <c r="F33" s="40"/>
      <c r="G33" s="66">
        <f>1.19*1014</f>
        <v>1206.6599999999999</v>
      </c>
      <c r="I33" s="2"/>
      <c r="J33" s="2"/>
      <c r="K33" s="2"/>
      <c r="L33" s="54"/>
    </row>
    <row r="34" spans="1:13" s="41" customFormat="1" ht="11.25" customHeight="1" x14ac:dyDescent="0.2">
      <c r="A34" s="38" t="s">
        <v>63</v>
      </c>
      <c r="B34" s="126" t="s">
        <v>105</v>
      </c>
      <c r="C34" s="127"/>
      <c r="D34" s="128"/>
      <c r="E34" s="39" t="s">
        <v>64</v>
      </c>
      <c r="F34" s="40"/>
      <c r="G34" s="66"/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G21+G24+G28+G30+G32+G33+G34</f>
        <v>6031.26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96" t="s">
        <v>42</v>
      </c>
      <c r="E39" s="96" t="s">
        <v>45</v>
      </c>
      <c r="F39" s="96" t="s">
        <v>43</v>
      </c>
      <c r="G39" s="50" t="s">
        <v>19</v>
      </c>
      <c r="I39" s="55"/>
      <c r="J39" s="55"/>
      <c r="K39" s="55"/>
      <c r="L39" s="55"/>
    </row>
    <row r="40" spans="1:13" s="35" customFormat="1" ht="17.25" customHeight="1" thickBot="1" x14ac:dyDescent="0.25">
      <c r="A40" s="119"/>
      <c r="B40" s="167" t="s">
        <v>110</v>
      </c>
      <c r="C40" s="168"/>
      <c r="D40" s="120">
        <v>3</v>
      </c>
      <c r="E40" s="121">
        <v>43098</v>
      </c>
      <c r="F40" s="120"/>
      <c r="G40" s="122">
        <v>1297</v>
      </c>
      <c r="I40" s="55"/>
      <c r="J40" s="55"/>
      <c r="K40" s="55"/>
      <c r="L40" s="55"/>
    </row>
    <row r="41" spans="1:13" s="1" customFormat="1" ht="13.5" customHeight="1" thickBot="1" x14ac:dyDescent="0.25">
      <c r="A41" s="19"/>
      <c r="B41" s="124" t="s">
        <v>20</v>
      </c>
      <c r="C41" s="125"/>
      <c r="D41" s="33"/>
      <c r="E41" s="20"/>
      <c r="F41" s="34"/>
      <c r="G41" s="31">
        <f>G40</f>
        <v>1297</v>
      </c>
      <c r="H41" s="37"/>
      <c r="I41" s="2"/>
      <c r="J41" s="2"/>
      <c r="K41" s="2"/>
      <c r="L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s="2" customFormat="1" x14ac:dyDescent="0.2">
      <c r="A45" s="7" t="s">
        <v>30</v>
      </c>
      <c r="B45" s="7"/>
      <c r="C45" s="4" t="s">
        <v>49</v>
      </c>
      <c r="D45" s="21"/>
      <c r="E45" s="21"/>
      <c r="F45" s="4"/>
      <c r="G45" s="4" t="s">
        <v>50</v>
      </c>
      <c r="M45"/>
    </row>
    <row r="46" spans="1:13" s="2" customFormat="1" x14ac:dyDescent="0.2">
      <c r="A46" s="4"/>
      <c r="B46" s="4" t="s">
        <v>31</v>
      </c>
      <c r="C46" s="4"/>
      <c r="D46" s="4"/>
      <c r="E46" s="22"/>
      <c r="F46" s="22"/>
      <c r="G46" s="4"/>
      <c r="H46"/>
      <c r="M46"/>
    </row>
    <row r="47" spans="1:13" s="2" customFormat="1" ht="13.5" customHeight="1" x14ac:dyDescent="0.2">
      <c r="A47" s="4"/>
      <c r="B47" s="4"/>
      <c r="C47" s="4"/>
      <c r="D47" s="4"/>
      <c r="E47" s="4"/>
      <c r="F47" s="4"/>
      <c r="G47" s="4"/>
      <c r="H47"/>
    </row>
    <row r="48" spans="1:13" s="2" customFormat="1" x14ac:dyDescent="0.2">
      <c r="A48" s="7" t="s">
        <v>41</v>
      </c>
      <c r="B48" s="4"/>
      <c r="C48" s="4" t="s">
        <v>46</v>
      </c>
      <c r="D48" s="21"/>
      <c r="E48" s="21"/>
      <c r="F48" s="22"/>
      <c r="G48" s="43" t="s">
        <v>60</v>
      </c>
      <c r="H48" s="94"/>
    </row>
    <row r="49" spans="8:8" s="2" customFormat="1" ht="11.25" x14ac:dyDescent="0.2">
      <c r="H49" s="46"/>
    </row>
    <row r="50" spans="8:8" s="2" customFormat="1" ht="11.25" x14ac:dyDescent="0.2"/>
    <row r="51" spans="8:8" s="2" customFormat="1" ht="11.25" x14ac:dyDescent="0.2"/>
  </sheetData>
  <mergeCells count="41">
    <mergeCell ref="B27:D27"/>
    <mergeCell ref="B35:D35"/>
    <mergeCell ref="B39:C39"/>
    <mergeCell ref="B41:C41"/>
    <mergeCell ref="B28:D28"/>
    <mergeCell ref="B29:D29"/>
    <mergeCell ref="B30:D30"/>
    <mergeCell ref="B32:D32"/>
    <mergeCell ref="B33:D33"/>
    <mergeCell ref="B34:D34"/>
    <mergeCell ref="B40:C40"/>
    <mergeCell ref="B31:D31"/>
    <mergeCell ref="B22:D22"/>
    <mergeCell ref="B23:D23"/>
    <mergeCell ref="B24:D24"/>
    <mergeCell ref="B25:D25"/>
    <mergeCell ref="B26:D26"/>
    <mergeCell ref="B21:D21"/>
    <mergeCell ref="C14:E14"/>
    <mergeCell ref="F14:G14"/>
    <mergeCell ref="A15:G15"/>
    <mergeCell ref="A16:G16"/>
    <mergeCell ref="A17:G17"/>
    <mergeCell ref="A18:G18"/>
    <mergeCell ref="B19:D19"/>
    <mergeCell ref="B20:D20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J56" sqref="J56"/>
    </sheetView>
  </sheetViews>
  <sheetFormatPr defaultRowHeight="12.75" x14ac:dyDescent="0.2"/>
  <cols>
    <col min="1" max="1" width="5.140625" style="97" customWidth="1"/>
    <col min="2" max="2" width="7.5703125" style="97" customWidth="1"/>
    <col min="3" max="3" width="48.85546875" style="97" customWidth="1"/>
    <col min="4" max="4" width="11.140625" style="97" customWidth="1"/>
    <col min="5" max="5" width="10.7109375" style="97" customWidth="1"/>
    <col min="6" max="6" width="12.7109375" style="97" customWidth="1"/>
    <col min="7" max="7" width="17" style="97" customWidth="1"/>
    <col min="8" max="8" width="10.5703125" style="97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  <col min="13" max="16384" width="9.140625" style="97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105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105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1</v>
      </c>
      <c r="E13" s="6">
        <v>43100</v>
      </c>
      <c r="F13" s="6">
        <v>42736</v>
      </c>
      <c r="G13" s="6">
        <v>43100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декабрь!F14+ноябрь!F14+октябрь!F14+сент!F14+август!F14+июль!F14+июнь!F14+май!F14+апрель!F14+март!F14+февраль!F14+январь!F14</f>
        <v>133855.03</v>
      </c>
      <c r="G14" s="144"/>
      <c r="H14" s="98">
        <f>январь!F14+февраль!F14+март!F14+апрель!F14+май!F14+июнь!F14+июль!F14+август!F14+сент!F14+октябрь!F14+ноябрь!F14+декабрь!F14</f>
        <v>133855.03</v>
      </c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104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104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103" t="s">
        <v>2</v>
      </c>
      <c r="F19" s="103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f>январь!E21+февраль!E21+март!E21+апрель!E21+май!E21+июнь!E21+июль!E21+август!E21+сент!E21</f>
        <v>172</v>
      </c>
      <c r="F21" s="45">
        <f t="shared" ref="F21:F22" si="0">G21/E21</f>
        <v>97.199883720930245</v>
      </c>
      <c r="G21" s="11">
        <f>январь!G21+февраль!G21+март!G21+апрель!G21+май!G21+июнь!G21+июль!G21+август!G21+сент!G21</f>
        <v>16718.38</v>
      </c>
      <c r="H21" s="98"/>
      <c r="I21" s="56"/>
      <c r="J21" s="56"/>
    </row>
    <row r="22" spans="1:12" ht="12.75" customHeight="1" x14ac:dyDescent="0.2">
      <c r="A22" s="9" t="s">
        <v>7</v>
      </c>
      <c r="B22" s="129" t="s">
        <v>66</v>
      </c>
      <c r="C22" s="129"/>
      <c r="D22" s="130"/>
      <c r="E22" s="11">
        <f>январь!E22+февраль!E22+март!E22+апрель!E22+май!E22+июнь!E22+июль!E22+август!E22+сент!E22</f>
        <v>106</v>
      </c>
      <c r="F22" s="45">
        <f t="shared" si="0"/>
        <v>410.65622641509441</v>
      </c>
      <c r="G22" s="11">
        <f>сент!G22+август!G22+июль!G22+июнь!G22+май!G22+апрель!G22+март!G22+февраль!G22+январь!G22</f>
        <v>43529.560000000005</v>
      </c>
      <c r="H22" s="98"/>
      <c r="I22" s="56"/>
    </row>
    <row r="23" spans="1:12" ht="15" customHeight="1" x14ac:dyDescent="0.2">
      <c r="A23" s="9" t="s">
        <v>68</v>
      </c>
      <c r="B23" s="140" t="s">
        <v>83</v>
      </c>
      <c r="C23" s="141"/>
      <c r="D23" s="142"/>
      <c r="E23" s="11">
        <v>1</v>
      </c>
      <c r="F23" s="45">
        <f>G23/E23</f>
        <v>2611.58</v>
      </c>
      <c r="G23" s="60">
        <f>июль!G23</f>
        <v>2611.58</v>
      </c>
      <c r="H23" s="98"/>
      <c r="I23" s="56"/>
    </row>
    <row r="24" spans="1:12" s="1" customFormat="1" x14ac:dyDescent="0.2">
      <c r="A24" s="13"/>
      <c r="B24" s="138" t="s">
        <v>5</v>
      </c>
      <c r="C24" s="138"/>
      <c r="D24" s="139"/>
      <c r="E24" s="14"/>
      <c r="F24" s="42"/>
      <c r="G24" s="15">
        <f>SUM(G21:G23)</f>
        <v>62859.520000000004</v>
      </c>
      <c r="H24" s="37">
        <f>январь!G23+февраль!G23+март!G23+апрель!G23+май!G23+июнь!G23+июль!G24+август!G23+сент!G23</f>
        <v>62859.519999999997</v>
      </c>
      <c r="I24" s="2"/>
      <c r="J24" s="2"/>
      <c r="K24" s="2"/>
      <c r="L24" s="2"/>
    </row>
    <row r="25" spans="1:12" ht="9" customHeight="1" x14ac:dyDescent="0.2">
      <c r="A25" s="9"/>
      <c r="B25" s="129"/>
      <c r="C25" s="129"/>
      <c r="D25" s="130"/>
      <c r="E25" s="16"/>
      <c r="F25" s="40"/>
      <c r="G25" s="12"/>
    </row>
    <row r="26" spans="1:12" x14ac:dyDescent="0.2">
      <c r="A26" s="9" t="s">
        <v>8</v>
      </c>
      <c r="B26" s="129" t="s">
        <v>9</v>
      </c>
      <c r="C26" s="129"/>
      <c r="D26" s="130"/>
      <c r="E26" s="16"/>
      <c r="F26" s="40"/>
      <c r="G26" s="12"/>
    </row>
    <row r="27" spans="1:12" ht="12.75" customHeight="1" x14ac:dyDescent="0.2">
      <c r="A27" s="9" t="s">
        <v>70</v>
      </c>
      <c r="B27" s="140" t="s">
        <v>84</v>
      </c>
      <c r="C27" s="141"/>
      <c r="D27" s="142"/>
      <c r="E27" s="16">
        <v>1</v>
      </c>
      <c r="F27" s="45">
        <f>G27/E27</f>
        <v>79.400000000000006</v>
      </c>
      <c r="G27" s="12">
        <f>январь!G26+февраль!G26</f>
        <v>79.400000000000006</v>
      </c>
    </row>
    <row r="28" spans="1:12" s="1" customFormat="1" x14ac:dyDescent="0.2">
      <c r="A28" s="13"/>
      <c r="B28" s="138" t="s">
        <v>10</v>
      </c>
      <c r="C28" s="138"/>
      <c r="D28" s="139"/>
      <c r="E28" s="14"/>
      <c r="F28" s="42"/>
      <c r="G28" s="15">
        <f>G27</f>
        <v>79.400000000000006</v>
      </c>
      <c r="I28" s="2"/>
      <c r="J28" s="2"/>
      <c r="K28" s="2"/>
      <c r="L28" s="2"/>
    </row>
    <row r="29" spans="1:12" ht="9" customHeight="1" x14ac:dyDescent="0.2">
      <c r="A29" s="9"/>
      <c r="B29" s="129"/>
      <c r="C29" s="129"/>
      <c r="D29" s="130"/>
      <c r="E29" s="16"/>
      <c r="F29" s="40"/>
      <c r="G29" s="12"/>
    </row>
    <row r="30" spans="1:12" x14ac:dyDescent="0.2">
      <c r="A30" s="9" t="s">
        <v>11</v>
      </c>
      <c r="B30" s="129" t="s">
        <v>12</v>
      </c>
      <c r="C30" s="129"/>
      <c r="D30" s="130"/>
      <c r="E30" s="16"/>
      <c r="F30" s="40"/>
      <c r="G30" s="12"/>
    </row>
    <row r="31" spans="1:12" x14ac:dyDescent="0.2">
      <c r="A31" s="9" t="s">
        <v>69</v>
      </c>
      <c r="B31" s="140" t="s">
        <v>86</v>
      </c>
      <c r="C31" s="141"/>
      <c r="D31" s="142"/>
      <c r="E31" s="16">
        <v>3</v>
      </c>
      <c r="F31" s="40">
        <v>55.6</v>
      </c>
      <c r="G31" s="12">
        <f t="shared" ref="G31:G36" si="1">E31*F31</f>
        <v>166.8</v>
      </c>
    </row>
    <row r="32" spans="1:12" x14ac:dyDescent="0.2">
      <c r="A32" s="9" t="s">
        <v>69</v>
      </c>
      <c r="B32" s="140" t="s">
        <v>87</v>
      </c>
      <c r="C32" s="141"/>
      <c r="D32" s="142"/>
      <c r="E32" s="16">
        <v>3</v>
      </c>
      <c r="F32" s="40">
        <v>55.6</v>
      </c>
      <c r="G32" s="12">
        <f t="shared" si="1"/>
        <v>166.8</v>
      </c>
    </row>
    <row r="33" spans="1:12" x14ac:dyDescent="0.2">
      <c r="A33" s="9" t="s">
        <v>69</v>
      </c>
      <c r="B33" s="140" t="s">
        <v>98</v>
      </c>
      <c r="C33" s="141"/>
      <c r="D33" s="142"/>
      <c r="E33" s="16">
        <v>2</v>
      </c>
      <c r="F33" s="40">
        <v>55.6</v>
      </c>
      <c r="G33" s="12">
        <f t="shared" si="1"/>
        <v>111.2</v>
      </c>
    </row>
    <row r="34" spans="1:12" x14ac:dyDescent="0.2">
      <c r="A34" s="9" t="s">
        <v>69</v>
      </c>
      <c r="B34" s="140" t="s">
        <v>100</v>
      </c>
      <c r="C34" s="141"/>
      <c r="D34" s="142"/>
      <c r="E34" s="16">
        <v>1</v>
      </c>
      <c r="F34" s="40">
        <v>55.6</v>
      </c>
      <c r="G34" s="12">
        <f t="shared" si="1"/>
        <v>55.6</v>
      </c>
    </row>
    <row r="35" spans="1:12" x14ac:dyDescent="0.2">
      <c r="A35" s="9" t="s">
        <v>69</v>
      </c>
      <c r="B35" s="140" t="s">
        <v>102</v>
      </c>
      <c r="C35" s="141"/>
      <c r="D35" s="142"/>
      <c r="E35" s="16">
        <v>1</v>
      </c>
      <c r="F35" s="40">
        <v>220.49</v>
      </c>
      <c r="G35" s="12">
        <f t="shared" si="1"/>
        <v>220.49</v>
      </c>
    </row>
    <row r="36" spans="1:12" x14ac:dyDescent="0.2">
      <c r="A36" s="9" t="s">
        <v>69</v>
      </c>
      <c r="B36" s="140" t="s">
        <v>104</v>
      </c>
      <c r="C36" s="141"/>
      <c r="D36" s="142"/>
      <c r="E36" s="16">
        <v>3</v>
      </c>
      <c r="F36" s="40">
        <v>55.6</v>
      </c>
      <c r="G36" s="12">
        <f t="shared" si="1"/>
        <v>166.8</v>
      </c>
    </row>
    <row r="37" spans="1:12" x14ac:dyDescent="0.2">
      <c r="A37" s="9" t="s">
        <v>69</v>
      </c>
      <c r="B37" s="140" t="s">
        <v>109</v>
      </c>
      <c r="C37" s="141"/>
      <c r="D37" s="142"/>
      <c r="E37" s="16">
        <v>12</v>
      </c>
      <c r="F37" s="40">
        <v>55.6</v>
      </c>
      <c r="G37" s="12">
        <f>E37*F37</f>
        <v>667.2</v>
      </c>
    </row>
    <row r="38" spans="1:12" s="1" customFormat="1" x14ac:dyDescent="0.2">
      <c r="A38" s="13"/>
      <c r="B38" s="138" t="s">
        <v>13</v>
      </c>
      <c r="C38" s="138"/>
      <c r="D38" s="139"/>
      <c r="E38" s="14"/>
      <c r="F38" s="42"/>
      <c r="G38" s="15">
        <f>SUM(G31:G37)</f>
        <v>1554.89</v>
      </c>
      <c r="H38" s="37">
        <f>январь!G31+март!G30+июнь!G30+август!G30+сент!G30+ноябрь!G28+декабрь!G28</f>
        <v>1554.89</v>
      </c>
      <c r="I38" s="2"/>
      <c r="J38" s="2"/>
      <c r="K38" s="2"/>
      <c r="L38" s="2"/>
    </row>
    <row r="39" spans="1:12" ht="9" customHeight="1" x14ac:dyDescent="0.2">
      <c r="A39" s="9"/>
      <c r="B39" s="129"/>
      <c r="C39" s="129"/>
      <c r="D39" s="130"/>
      <c r="E39" s="16"/>
      <c r="F39" s="40"/>
      <c r="G39" s="12"/>
    </row>
    <row r="40" spans="1:12" s="41" customFormat="1" ht="13.5" customHeight="1" x14ac:dyDescent="0.2">
      <c r="A40" s="38" t="s">
        <v>15</v>
      </c>
      <c r="B40" s="127" t="s">
        <v>91</v>
      </c>
      <c r="C40" s="127"/>
      <c r="D40" s="128"/>
      <c r="E40" s="39" t="s">
        <v>21</v>
      </c>
      <c r="F40" s="40"/>
      <c r="G40" s="66">
        <f>1.8*1014*12</f>
        <v>21902.400000000001</v>
      </c>
      <c r="H40" s="123">
        <f>январь!G33+февраль!G32+март!G32+апрель!G31+май!G31+июнь!G32+июль!G32+август!G32+сент!G32+октябрь!G29+ноябрь!G30+декабрь!G30</f>
        <v>21902.400000000005</v>
      </c>
      <c r="I40" s="2"/>
      <c r="J40" s="2"/>
      <c r="K40" s="2"/>
      <c r="L40" s="54"/>
    </row>
    <row r="41" spans="1:12" s="41" customFormat="1" ht="13.5" customHeight="1" x14ac:dyDescent="0.2">
      <c r="A41" s="38" t="s">
        <v>16</v>
      </c>
      <c r="B41" s="127" t="s">
        <v>92</v>
      </c>
      <c r="C41" s="127"/>
      <c r="D41" s="128"/>
      <c r="E41" s="39" t="s">
        <v>21</v>
      </c>
      <c r="F41" s="40"/>
      <c r="G41" s="66">
        <f>2.3*1014*12</f>
        <v>27986.399999999998</v>
      </c>
      <c r="H41" s="123">
        <f>январь!G35+февраль!G33+март!G33+апрель!G33+май!G33+июнь!G33+июль!G33+август!G33+сент!G34+октябрь!G30+ноябрь!G32+декабрь!G32</f>
        <v>27986.400000000005</v>
      </c>
      <c r="I41" s="2"/>
      <c r="J41" s="2"/>
      <c r="K41" s="2"/>
      <c r="L41" s="54"/>
    </row>
    <row r="42" spans="1:12" s="41" customFormat="1" ht="13.5" customHeight="1" x14ac:dyDescent="0.2">
      <c r="A42" s="38" t="s">
        <v>17</v>
      </c>
      <c r="B42" s="127" t="s">
        <v>93</v>
      </c>
      <c r="C42" s="127"/>
      <c r="D42" s="128"/>
      <c r="E42" s="39" t="s">
        <v>21</v>
      </c>
      <c r="F42" s="40"/>
      <c r="G42" s="66">
        <f>1.19*1014*12</f>
        <v>14479.919999999998</v>
      </c>
      <c r="H42" s="123">
        <f>январь!G36+февраль!G34+март!G34+апрель!G34+май!G34+июнь!G34+июль!G34+август!G34+сент!G35+октябрь!G31+ноябрь!G33+декабрь!G33</f>
        <v>14479.919999999998</v>
      </c>
      <c r="I42" s="2"/>
      <c r="J42" s="2"/>
      <c r="K42" s="2"/>
      <c r="L42" s="54"/>
    </row>
    <row r="43" spans="1:12" s="41" customFormat="1" ht="23.25" customHeight="1" x14ac:dyDescent="0.2">
      <c r="A43" s="38" t="s">
        <v>63</v>
      </c>
      <c r="B43" s="126" t="s">
        <v>107</v>
      </c>
      <c r="C43" s="127"/>
      <c r="D43" s="128"/>
      <c r="E43" s="39" t="s">
        <v>64</v>
      </c>
      <c r="F43" s="40"/>
      <c r="G43" s="66">
        <f xml:space="preserve"> (0.85+0.3)*1150</f>
        <v>1322.5</v>
      </c>
      <c r="H43" s="123">
        <f>январь!G37+февраль!G35</f>
        <v>1322.5</v>
      </c>
      <c r="I43" s="2"/>
      <c r="J43" s="2"/>
      <c r="K43" s="2"/>
      <c r="L43" s="54"/>
    </row>
    <row r="44" spans="1:12" s="1" customFormat="1" ht="13.5" thickBot="1" x14ac:dyDescent="0.25">
      <c r="A44" s="30"/>
      <c r="B44" s="131" t="s">
        <v>18</v>
      </c>
      <c r="C44" s="131"/>
      <c r="D44" s="132"/>
      <c r="E44" s="20"/>
      <c r="F44" s="20"/>
      <c r="G44" s="31">
        <f>G24+G28+G38+G40+G41+G42+G43</f>
        <v>130185.03</v>
      </c>
      <c r="H44" s="37">
        <f>H24+H38+H40+H41+H42+H43+G28</f>
        <v>130185.03</v>
      </c>
      <c r="I44" s="54"/>
      <c r="J44" s="54"/>
      <c r="K44" s="54"/>
      <c r="L44" s="2"/>
    </row>
    <row r="45" spans="1:12" ht="7.5" customHeight="1" x14ac:dyDescent="0.2">
      <c r="A45" s="4"/>
      <c r="B45" s="4"/>
      <c r="C45" s="4"/>
      <c r="D45" s="4"/>
      <c r="E45" s="4"/>
      <c r="F45" s="4"/>
      <c r="G45" s="4"/>
      <c r="I45" s="54"/>
      <c r="J45" s="54"/>
      <c r="K45" s="54"/>
    </row>
    <row r="46" spans="1:12" x14ac:dyDescent="0.2">
      <c r="A46" s="17" t="s">
        <v>22</v>
      </c>
      <c r="B46" s="17"/>
      <c r="C46" s="17"/>
      <c r="D46" s="4"/>
      <c r="E46" s="4"/>
      <c r="F46" s="4"/>
      <c r="G46" s="4"/>
      <c r="I46" s="53"/>
      <c r="J46" s="54"/>
      <c r="K46" s="54"/>
    </row>
    <row r="47" spans="1:12" ht="7.5" customHeight="1" thickBot="1" x14ac:dyDescent="0.25">
      <c r="A47" s="4"/>
      <c r="B47" s="4"/>
      <c r="C47" s="4"/>
      <c r="D47" s="4"/>
      <c r="E47" s="4"/>
      <c r="F47" s="4"/>
      <c r="G47" s="4"/>
    </row>
    <row r="48" spans="1:12" s="35" customFormat="1" ht="32.25" customHeight="1" thickBot="1" x14ac:dyDescent="0.25">
      <c r="A48" s="49" t="s">
        <v>0</v>
      </c>
      <c r="B48" s="133" t="s">
        <v>1</v>
      </c>
      <c r="C48" s="134"/>
      <c r="D48" s="101" t="s">
        <v>42</v>
      </c>
      <c r="E48" s="101" t="s">
        <v>45</v>
      </c>
      <c r="F48" s="101" t="s">
        <v>43</v>
      </c>
      <c r="G48" s="50" t="s">
        <v>19</v>
      </c>
      <c r="I48" s="55"/>
      <c r="J48" s="55"/>
      <c r="K48" s="55"/>
      <c r="L48" s="55"/>
    </row>
    <row r="49" spans="1:13" s="35" customFormat="1" ht="17.25" customHeight="1" thickBot="1" x14ac:dyDescent="0.25">
      <c r="A49" s="119"/>
      <c r="B49" s="167" t="s">
        <v>99</v>
      </c>
      <c r="C49" s="168"/>
      <c r="D49" s="120">
        <v>1</v>
      </c>
      <c r="E49" s="121">
        <v>42908</v>
      </c>
      <c r="F49" s="120"/>
      <c r="G49" s="122">
        <v>616</v>
      </c>
      <c r="I49" s="55"/>
      <c r="J49" s="55"/>
      <c r="K49" s="55"/>
      <c r="L49" s="55"/>
    </row>
    <row r="50" spans="1:13" s="35" customFormat="1" ht="17.25" customHeight="1" thickBot="1" x14ac:dyDescent="0.25">
      <c r="A50" s="119"/>
      <c r="B50" s="167" t="s">
        <v>111</v>
      </c>
      <c r="C50" s="168"/>
      <c r="D50" s="120">
        <v>2</v>
      </c>
      <c r="E50" s="121">
        <v>43061</v>
      </c>
      <c r="F50" s="120"/>
      <c r="G50" s="122">
        <v>1757</v>
      </c>
      <c r="I50" s="55"/>
      <c r="J50" s="55"/>
      <c r="K50" s="55"/>
      <c r="L50" s="55"/>
    </row>
    <row r="51" spans="1:13" s="35" customFormat="1" ht="17.25" customHeight="1" thickBot="1" x14ac:dyDescent="0.25">
      <c r="A51" s="119"/>
      <c r="B51" s="167" t="s">
        <v>110</v>
      </c>
      <c r="C51" s="168"/>
      <c r="D51" s="120">
        <v>3</v>
      </c>
      <c r="E51" s="121">
        <v>43098</v>
      </c>
      <c r="F51" s="120"/>
      <c r="G51" s="122">
        <v>1297</v>
      </c>
      <c r="I51" s="55"/>
      <c r="J51" s="55"/>
      <c r="K51" s="55"/>
      <c r="L51" s="55"/>
    </row>
    <row r="52" spans="1:13" s="1" customFormat="1" ht="13.5" customHeight="1" thickBot="1" x14ac:dyDescent="0.25">
      <c r="A52" s="19"/>
      <c r="B52" s="124" t="s">
        <v>20</v>
      </c>
      <c r="C52" s="125"/>
      <c r="D52" s="33"/>
      <c r="E52" s="20"/>
      <c r="F52" s="34"/>
      <c r="G52" s="31">
        <f>G49+G50+G51</f>
        <v>3670</v>
      </c>
      <c r="H52" s="37"/>
      <c r="I52" s="2"/>
      <c r="J52" s="2"/>
      <c r="K52" s="2"/>
      <c r="L52" s="2"/>
    </row>
    <row r="53" spans="1:13" x14ac:dyDescent="0.2">
      <c r="A53" s="4"/>
      <c r="B53" s="4"/>
      <c r="C53" s="4"/>
      <c r="D53" s="4"/>
      <c r="E53" s="4"/>
      <c r="F53" s="4"/>
      <c r="G53" s="4"/>
      <c r="H53" s="2"/>
    </row>
    <row r="54" spans="1:13" x14ac:dyDescent="0.2">
      <c r="A54" s="4"/>
      <c r="B54" s="4"/>
      <c r="C54" s="4"/>
      <c r="D54" s="4"/>
      <c r="E54" s="4"/>
      <c r="F54" s="4"/>
      <c r="G54" s="4"/>
      <c r="H54" s="2"/>
    </row>
    <row r="55" spans="1:13" x14ac:dyDescent="0.2">
      <c r="A55" s="4"/>
      <c r="B55" s="4"/>
      <c r="C55" s="4"/>
      <c r="D55" s="4"/>
      <c r="E55" s="4"/>
      <c r="F55" s="4"/>
      <c r="G55" s="4"/>
      <c r="H55" s="2"/>
    </row>
    <row r="56" spans="1:13" s="2" customFormat="1" x14ac:dyDescent="0.2">
      <c r="A56" s="7" t="s">
        <v>30</v>
      </c>
      <c r="B56" s="7"/>
      <c r="C56" s="4" t="s">
        <v>49</v>
      </c>
      <c r="D56" s="21"/>
      <c r="E56" s="21"/>
      <c r="F56" s="4"/>
      <c r="G56" s="4" t="s">
        <v>50</v>
      </c>
      <c r="M56" s="97"/>
    </row>
    <row r="57" spans="1:13" s="2" customFormat="1" x14ac:dyDescent="0.2">
      <c r="A57" s="4"/>
      <c r="B57" s="4" t="s">
        <v>31</v>
      </c>
      <c r="C57" s="4"/>
      <c r="D57" s="4"/>
      <c r="E57" s="22"/>
      <c r="F57" s="22"/>
      <c r="G57" s="4"/>
      <c r="H57" s="97"/>
      <c r="M57" s="97"/>
    </row>
    <row r="58" spans="1:13" s="2" customFormat="1" ht="13.5" customHeight="1" x14ac:dyDescent="0.2">
      <c r="A58" s="4"/>
      <c r="B58" s="4"/>
      <c r="C58" s="4"/>
      <c r="D58" s="4"/>
      <c r="E58" s="4"/>
      <c r="F58" s="4"/>
      <c r="G58" s="4"/>
      <c r="H58" s="97"/>
    </row>
    <row r="59" spans="1:13" s="2" customFormat="1" x14ac:dyDescent="0.2">
      <c r="A59" s="7" t="s">
        <v>41</v>
      </c>
      <c r="B59" s="4"/>
      <c r="C59" s="4" t="s">
        <v>46</v>
      </c>
      <c r="D59" s="21"/>
      <c r="E59" s="21"/>
      <c r="F59" s="22"/>
      <c r="G59" s="43" t="s">
        <v>60</v>
      </c>
      <c r="H59" s="102"/>
    </row>
    <row r="60" spans="1:13" s="2" customFormat="1" ht="11.25" x14ac:dyDescent="0.2">
      <c r="H60" s="46"/>
    </row>
    <row r="61" spans="1:13" s="2" customFormat="1" ht="11.25" x14ac:dyDescent="0.2"/>
    <row r="62" spans="1:13" s="2" customFormat="1" ht="11.25" x14ac:dyDescent="0.2"/>
  </sheetData>
  <mergeCells count="52">
    <mergeCell ref="B51:C51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9:D29"/>
    <mergeCell ref="B30:D30"/>
    <mergeCell ref="B38:D38"/>
    <mergeCell ref="A18:G18"/>
    <mergeCell ref="B19:D19"/>
    <mergeCell ref="B20:D20"/>
    <mergeCell ref="B21:D21"/>
    <mergeCell ref="B22:D22"/>
    <mergeCell ref="B24:D24"/>
    <mergeCell ref="B27:D27"/>
    <mergeCell ref="B31:D31"/>
    <mergeCell ref="B33:D33"/>
    <mergeCell ref="B35:D35"/>
    <mergeCell ref="B36:D36"/>
    <mergeCell ref="B37:D37"/>
    <mergeCell ref="B49:C49"/>
    <mergeCell ref="B50:C50"/>
    <mergeCell ref="B48:C48"/>
    <mergeCell ref="B52:C52"/>
    <mergeCell ref="B23:D23"/>
    <mergeCell ref="B34:D34"/>
    <mergeCell ref="B32:D32"/>
    <mergeCell ref="B39:D39"/>
    <mergeCell ref="B40:D40"/>
    <mergeCell ref="B41:D41"/>
    <mergeCell ref="B42:D42"/>
    <mergeCell ref="B43:D43"/>
    <mergeCell ref="B44:D44"/>
    <mergeCell ref="B25:D25"/>
    <mergeCell ref="B26:D26"/>
    <mergeCell ref="B28:D2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G12" sqref="G12"/>
    </sheetView>
  </sheetViews>
  <sheetFormatPr defaultRowHeight="12.75" x14ac:dyDescent="0.2"/>
  <cols>
    <col min="1" max="1" width="19.28515625" style="109" customWidth="1"/>
    <col min="2" max="2" width="12.85546875" style="109" customWidth="1"/>
    <col min="3" max="3" width="13.42578125" style="109" customWidth="1"/>
    <col min="4" max="4" width="13.85546875" style="109" customWidth="1"/>
    <col min="5" max="5" width="14.7109375" style="109" customWidth="1"/>
    <col min="6" max="6" width="17.28515625" style="109" customWidth="1"/>
    <col min="7" max="7" width="14.85546875" style="109" customWidth="1"/>
    <col min="8" max="8" width="13" style="109" customWidth="1"/>
    <col min="9" max="9" width="11.85546875" style="109" customWidth="1"/>
    <col min="10" max="10" width="14.140625" style="109" customWidth="1"/>
    <col min="11" max="11" width="11.42578125" style="109" customWidth="1"/>
    <col min="12" max="12" width="14.7109375" style="109" customWidth="1"/>
    <col min="13" max="16384" width="9.140625" style="109"/>
  </cols>
  <sheetData>
    <row r="2" spans="1:12" ht="62.25" customHeight="1" x14ac:dyDescent="0.2">
      <c r="A2" s="106"/>
      <c r="B2" s="107" t="s">
        <v>71</v>
      </c>
      <c r="C2" s="107" t="s">
        <v>72</v>
      </c>
      <c r="D2" s="107" t="s">
        <v>73</v>
      </c>
      <c r="E2" s="107" t="s">
        <v>74</v>
      </c>
      <c r="F2" s="107" t="s">
        <v>75</v>
      </c>
      <c r="G2" s="107" t="s">
        <v>76</v>
      </c>
      <c r="H2" s="107" t="s">
        <v>77</v>
      </c>
      <c r="I2" s="107" t="s">
        <v>78</v>
      </c>
      <c r="J2" s="107" t="s">
        <v>79</v>
      </c>
      <c r="K2" s="107" t="s">
        <v>80</v>
      </c>
      <c r="L2" s="108"/>
    </row>
    <row r="3" spans="1:12" ht="21" customHeight="1" x14ac:dyDescent="0.2">
      <c r="A3" s="110" t="s">
        <v>81</v>
      </c>
      <c r="B3" s="111">
        <v>0.94</v>
      </c>
      <c r="C3" s="111">
        <v>2.41</v>
      </c>
      <c r="D3" s="111">
        <v>0.05</v>
      </c>
      <c r="E3" s="111">
        <v>3.52</v>
      </c>
      <c r="F3" s="111">
        <v>1.67</v>
      </c>
      <c r="G3" s="111">
        <v>0.11</v>
      </c>
      <c r="H3" s="111">
        <v>1.8</v>
      </c>
      <c r="I3" s="111">
        <v>2.2999999999999998</v>
      </c>
      <c r="J3" s="111">
        <v>1</v>
      </c>
      <c r="K3" s="112">
        <f>SUM(B3:J3)</f>
        <v>13.8</v>
      </c>
    </row>
    <row r="4" spans="1:12" ht="42.75" customHeight="1" x14ac:dyDescent="0.2">
      <c r="A4" s="107" t="s">
        <v>82</v>
      </c>
      <c r="B4" s="113">
        <f>свод!G21+свод!G23+свод!G43</f>
        <v>20652.46</v>
      </c>
      <c r="C4" s="113">
        <f>свод!G22</f>
        <v>43529.560000000005</v>
      </c>
      <c r="D4" s="113">
        <v>0</v>
      </c>
      <c r="E4" s="113">
        <f>свод!G28</f>
        <v>79.400000000000006</v>
      </c>
      <c r="F4" s="113">
        <f>свод!G38+свод!G52</f>
        <v>5224.8900000000003</v>
      </c>
      <c r="G4" s="110">
        <v>0</v>
      </c>
      <c r="H4" s="113">
        <f>свод!G40</f>
        <v>21902.400000000001</v>
      </c>
      <c r="I4" s="113">
        <f>свод!G41</f>
        <v>27986.399999999998</v>
      </c>
      <c r="J4" s="113">
        <f>свод!G42</f>
        <v>14479.919999999998</v>
      </c>
      <c r="K4" s="112">
        <f>SUM(B4:J4)</f>
        <v>133855.03000000003</v>
      </c>
    </row>
    <row r="5" spans="1:12" ht="34.5" customHeight="1" x14ac:dyDescent="0.2">
      <c r="A5" s="114" t="s">
        <v>89</v>
      </c>
      <c r="B5" s="115">
        <f>1014*B3*12</f>
        <v>11437.92</v>
      </c>
      <c r="C5" s="115">
        <f t="shared" ref="C5:G5" si="0">1014*C3*12</f>
        <v>29324.880000000005</v>
      </c>
      <c r="D5" s="115">
        <f t="shared" si="0"/>
        <v>608.40000000000009</v>
      </c>
      <c r="E5" s="115">
        <f t="shared" si="0"/>
        <v>42831.360000000001</v>
      </c>
      <c r="F5" s="115">
        <f t="shared" si="0"/>
        <v>20320.559999999998</v>
      </c>
      <c r="G5" s="115">
        <f t="shared" si="0"/>
        <v>1338.48</v>
      </c>
      <c r="H5" s="115">
        <f>H4</f>
        <v>21902.400000000001</v>
      </c>
      <c r="I5" s="115">
        <f>I4</f>
        <v>27986.399999999998</v>
      </c>
      <c r="J5" s="115">
        <f>J4</f>
        <v>14479.919999999998</v>
      </c>
      <c r="K5" s="116">
        <f>SUM(B5:J5)</f>
        <v>170230.32</v>
      </c>
      <c r="L5" s="108"/>
    </row>
    <row r="6" spans="1:12" x14ac:dyDescent="0.2">
      <c r="A6" s="114" t="s">
        <v>90</v>
      </c>
      <c r="B6" s="117">
        <v>4</v>
      </c>
      <c r="C6" s="117">
        <v>2</v>
      </c>
      <c r="D6" s="117">
        <v>3</v>
      </c>
      <c r="E6" s="117">
        <v>9</v>
      </c>
      <c r="F6" s="117">
        <v>8</v>
      </c>
      <c r="G6" s="117">
        <v>1</v>
      </c>
      <c r="H6" s="117">
        <v>5</v>
      </c>
      <c r="I6" s="117">
        <v>7</v>
      </c>
      <c r="J6" s="117">
        <v>6</v>
      </c>
      <c r="K6" s="117"/>
    </row>
    <row r="9" spans="1:12" x14ac:dyDescent="0.2">
      <c r="D9" s="108"/>
      <c r="L9" s="108"/>
    </row>
    <row r="11" spans="1:12" x14ac:dyDescent="0.2">
      <c r="D11" s="108"/>
      <c r="L11" s="108"/>
    </row>
    <row r="13" spans="1:12" x14ac:dyDescent="0.2">
      <c r="D13" s="108"/>
      <c r="L13" s="108"/>
    </row>
    <row r="15" spans="1:12" x14ac:dyDescent="0.2">
      <c r="D15" s="118"/>
      <c r="L15" s="118"/>
    </row>
    <row r="16" spans="1:12" x14ac:dyDescent="0.2">
      <c r="D16" s="118"/>
      <c r="L16" s="118"/>
    </row>
    <row r="17" spans="4:12" x14ac:dyDescent="0.2">
      <c r="D17" s="118"/>
      <c r="L17" s="118"/>
    </row>
    <row r="18" spans="4:12" x14ac:dyDescent="0.2">
      <c r="D18" s="118"/>
      <c r="L18" s="118"/>
    </row>
    <row r="19" spans="4:12" x14ac:dyDescent="0.2">
      <c r="D19" s="118"/>
      <c r="L19" s="118"/>
    </row>
    <row r="20" spans="4:12" x14ac:dyDescent="0.2">
      <c r="D20" s="118"/>
      <c r="L20" s="11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>
      <selection activeCell="C8" sqref="C8"/>
    </sheetView>
  </sheetViews>
  <sheetFormatPr defaultRowHeight="12.75" x14ac:dyDescent="0.2"/>
  <cols>
    <col min="1" max="1" width="16" customWidth="1"/>
    <col min="2" max="2" width="14.7109375" customWidth="1"/>
    <col min="3" max="3" width="13.5703125" customWidth="1"/>
    <col min="4" max="4" width="14.140625" customWidth="1"/>
    <col min="5" max="5" width="17" customWidth="1"/>
    <col min="6" max="6" width="18.28515625" customWidth="1"/>
    <col min="7" max="7" width="16.7109375" customWidth="1"/>
    <col min="8" max="9" width="14" customWidth="1"/>
    <col min="10" max="10" width="13.140625" customWidth="1"/>
    <col min="11" max="11" width="10.7109375" customWidth="1"/>
  </cols>
  <sheetData>
    <row r="2" spans="1:11" ht="62.25" customHeight="1" x14ac:dyDescent="0.2">
      <c r="A2" s="97"/>
      <c r="B2" s="99" t="s">
        <v>71</v>
      </c>
      <c r="C2" s="99" t="s">
        <v>72</v>
      </c>
      <c r="D2" s="99" t="s">
        <v>73</v>
      </c>
      <c r="E2" s="99" t="s">
        <v>74</v>
      </c>
      <c r="F2" s="99" t="s">
        <v>75</v>
      </c>
      <c r="G2" s="99" t="s">
        <v>76</v>
      </c>
      <c r="H2" s="99" t="s">
        <v>77</v>
      </c>
      <c r="I2" s="99" t="s">
        <v>78</v>
      </c>
      <c r="J2" s="99" t="s">
        <v>79</v>
      </c>
      <c r="K2" s="99" t="s">
        <v>80</v>
      </c>
    </row>
    <row r="3" spans="1:11" x14ac:dyDescent="0.2">
      <c r="A3" s="100" t="s">
        <v>81</v>
      </c>
      <c r="B3" s="97">
        <v>0.94</v>
      </c>
      <c r="C3" s="97">
        <v>2.41</v>
      </c>
      <c r="D3" s="97">
        <v>0.05</v>
      </c>
      <c r="E3" s="97">
        <v>3.52</v>
      </c>
      <c r="F3" s="97">
        <v>1.67</v>
      </c>
      <c r="G3" s="97">
        <v>0.11</v>
      </c>
      <c r="H3" s="97">
        <v>1.8</v>
      </c>
      <c r="I3" s="97">
        <v>2.2999999999999998</v>
      </c>
      <c r="J3" s="97">
        <v>1</v>
      </c>
      <c r="K3" s="97">
        <v>13.8</v>
      </c>
    </row>
    <row r="4" spans="1:11" ht="39.75" customHeight="1" x14ac:dyDescent="0.2">
      <c r="A4" s="99" t="s">
        <v>82</v>
      </c>
      <c r="B4" s="98" t="e">
        <f>декабрь!#REF!+ноябрь!#REF!+октябрь!#REF!+сент!G21+август!G21+июль!G21+июнь!G21+май!G21+апрель!G21+март!G21+февраль!G21+январь!G21+декабрь!G34+ноябрь!G34+март!G35+февраль!G35+январь!G37</f>
        <v>#REF!</v>
      </c>
      <c r="C4" s="98" t="e">
        <f>декабрь!#REF!+ноябрь!#REF!+октябрь!#REF!+октябрь!#REF!+сент!G22+сент!#REF!+август!G22+август!#REF!+июль!G22+июль!#REF!+июнь!G22+июнь!#REF!+май!G22+май!#REF!+апрель!G22+апрель!#REF!+март!G22+февраль!G22+январь!G22</f>
        <v>#REF!</v>
      </c>
      <c r="D4" s="97">
        <v>0</v>
      </c>
      <c r="E4" s="98" t="e">
        <f>ноябрь!#REF!</f>
        <v>#REF!</v>
      </c>
      <c r="F4" s="98" t="e">
        <f>август!#REF!+май!#REF!</f>
        <v>#REF!</v>
      </c>
      <c r="G4" s="97">
        <v>0</v>
      </c>
      <c r="H4" s="98">
        <f>декабрь!G30+ноябрь!G30+октябрь!G29+сент!G32+август!G32+июль!G32+июнь!G32+май!G31+апрель!G31+март!G32+февраль!G32+январь!G33</f>
        <v>21902.400000000005</v>
      </c>
      <c r="I4" s="98">
        <f>декабрь!G32+ноябрь!G32+октябрь!G30+сент!G34+август!G33+июль!G33+июнь!G33+май!G33+апрель!G33+март!G33+февраль!G33+январь!G35</f>
        <v>27986.400000000005</v>
      </c>
      <c r="J4" s="98">
        <f>январь!G36+февраль!G34+март!G34+апрель!G34+май!G34+июнь!G34+июль!G34+август!G34+сент!G35+октябрь!G31+ноябрь!G33+декабрь!G33</f>
        <v>14479.919999999998</v>
      </c>
      <c r="K4" s="98">
        <f>январь!F14+февраль!F14+март!F14+апрель!F14+май!F14+июнь!F14+июль!F14+август!F14+сент!F14+октябрь!F14+ноябрь!F14+декабрь!F14</f>
        <v>133855.03</v>
      </c>
    </row>
    <row r="6" spans="1:11" x14ac:dyDescent="0.2">
      <c r="B6">
        <v>100.9</v>
      </c>
      <c r="C6">
        <v>284.10000000000002</v>
      </c>
    </row>
    <row r="7" spans="1:11" x14ac:dyDescent="0.2">
      <c r="C7">
        <v>45.7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9" workbookViewId="0">
      <selection activeCell="A35" sqref="A35:XFD3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71" t="s">
        <v>36</v>
      </c>
      <c r="G8" s="58">
        <v>6</v>
      </c>
    </row>
    <row r="9" spans="1:13" x14ac:dyDescent="0.2">
      <c r="A9" s="27"/>
      <c r="B9" s="28"/>
      <c r="C9" s="28"/>
      <c r="D9" s="22"/>
      <c r="E9" s="23"/>
      <c r="F9" s="71" t="s">
        <v>37</v>
      </c>
      <c r="G9" s="59">
        <v>41671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2</v>
      </c>
      <c r="E13" s="6">
        <v>42794</v>
      </c>
      <c r="F13" s="6">
        <v>42767</v>
      </c>
      <c r="G13" s="6">
        <v>42794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G36+G41</f>
        <v>10690.77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70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70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69" t="s">
        <v>2</v>
      </c>
      <c r="F19" s="69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14</v>
      </c>
      <c r="F21" s="45">
        <f>G21/E21</f>
        <v>123.34071428571428</v>
      </c>
      <c r="G21" s="60">
        <v>1726.77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8</v>
      </c>
      <c r="F22" s="45">
        <f>G22/E22</f>
        <v>400.25125000000003</v>
      </c>
      <c r="G22" s="60">
        <v>3202.01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4928.7800000000007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  <c r="I24" s="56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  <c r="I25" s="56">
        <f>G23+G27</f>
        <v>4981.7100000000009</v>
      </c>
    </row>
    <row r="26" spans="1:12" s="97" customFormat="1" x14ac:dyDescent="0.2">
      <c r="A26" s="9" t="s">
        <v>70</v>
      </c>
      <c r="B26" s="140" t="s">
        <v>84</v>
      </c>
      <c r="C26" s="141"/>
      <c r="D26" s="142"/>
      <c r="E26" s="16">
        <v>2</v>
      </c>
      <c r="F26" s="12">
        <v>22.44</v>
      </c>
      <c r="G26" s="12">
        <v>52.93</v>
      </c>
      <c r="I26" s="56"/>
      <c r="J26" s="2"/>
      <c r="K26" s="2"/>
      <c r="L26" s="2"/>
    </row>
    <row r="27" spans="1:12" s="1" customFormat="1" x14ac:dyDescent="0.2">
      <c r="A27" s="13"/>
      <c r="B27" s="138" t="s">
        <v>10</v>
      </c>
      <c r="C27" s="138"/>
      <c r="D27" s="139"/>
      <c r="E27" s="14"/>
      <c r="F27" s="42"/>
      <c r="G27" s="15">
        <f>SUM(G26)</f>
        <v>52.93</v>
      </c>
      <c r="I27" s="2"/>
      <c r="J27" s="2"/>
      <c r="K27" s="2"/>
      <c r="L27" s="2"/>
    </row>
    <row r="28" spans="1:12" ht="9" customHeight="1" x14ac:dyDescent="0.2">
      <c r="A28" s="9"/>
      <c r="B28" s="129"/>
      <c r="C28" s="129"/>
      <c r="D28" s="130"/>
      <c r="E28" s="16"/>
      <c r="F28" s="40"/>
      <c r="G28" s="12"/>
    </row>
    <row r="29" spans="1:12" ht="12" customHeight="1" x14ac:dyDescent="0.2">
      <c r="A29" s="9" t="s">
        <v>11</v>
      </c>
      <c r="B29" s="129" t="s">
        <v>12</v>
      </c>
      <c r="C29" s="129"/>
      <c r="D29" s="130"/>
      <c r="E29" s="16"/>
      <c r="F29" s="40"/>
      <c r="G29" s="12"/>
    </row>
    <row r="30" spans="1:12" s="1" customFormat="1" x14ac:dyDescent="0.2">
      <c r="A30" s="13"/>
      <c r="B30" s="138" t="s">
        <v>13</v>
      </c>
      <c r="C30" s="138"/>
      <c r="D30" s="139"/>
      <c r="E30" s="14"/>
      <c r="F30" s="42"/>
      <c r="G30" s="15">
        <v>0</v>
      </c>
      <c r="I30" s="2"/>
      <c r="J30" s="2"/>
      <c r="K30" s="2"/>
      <c r="L30" s="2"/>
    </row>
    <row r="31" spans="1:12" ht="9" customHeight="1" x14ac:dyDescent="0.2">
      <c r="A31" s="9"/>
      <c r="B31" s="129"/>
      <c r="C31" s="129"/>
      <c r="D31" s="130"/>
      <c r="E31" s="16"/>
      <c r="F31" s="40"/>
      <c r="G31" s="12"/>
    </row>
    <row r="32" spans="1:12" s="41" customFormat="1" x14ac:dyDescent="0.2">
      <c r="A32" s="38" t="s">
        <v>15</v>
      </c>
      <c r="B32" s="127" t="s">
        <v>91</v>
      </c>
      <c r="C32" s="127"/>
      <c r="D32" s="128"/>
      <c r="E32" s="39" t="s">
        <v>21</v>
      </c>
      <c r="F32" s="40"/>
      <c r="G32" s="66">
        <f>1.8*1014</f>
        <v>1825.2</v>
      </c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41" customFormat="1" ht="23.25" customHeight="1" x14ac:dyDescent="0.2">
      <c r="A35" s="38" t="s">
        <v>63</v>
      </c>
      <c r="B35" s="126" t="s">
        <v>95</v>
      </c>
      <c r="C35" s="127"/>
      <c r="D35" s="128"/>
      <c r="E35" s="39" t="s">
        <v>64</v>
      </c>
      <c r="F35" s="40"/>
      <c r="G35" s="66">
        <f xml:space="preserve"> 0.3*1150</f>
        <v>345</v>
      </c>
      <c r="I35" s="2"/>
      <c r="J35" s="2"/>
      <c r="K35" s="2"/>
      <c r="L35" s="54"/>
    </row>
    <row r="36" spans="1:13" s="1" customFormat="1" ht="13.5" thickBot="1" x14ac:dyDescent="0.25">
      <c r="A36" s="30"/>
      <c r="B36" s="131" t="s">
        <v>18</v>
      </c>
      <c r="C36" s="131"/>
      <c r="D36" s="132"/>
      <c r="E36" s="20"/>
      <c r="F36" s="20"/>
      <c r="G36" s="31">
        <f>G23+G27+G30+G32+G33+G34+G35</f>
        <v>10690.77</v>
      </c>
      <c r="H36" s="37"/>
      <c r="I36" s="54"/>
      <c r="J36" s="54"/>
      <c r="K36" s="54"/>
      <c r="L36" s="2"/>
    </row>
    <row r="37" spans="1:13" ht="7.5" customHeight="1" x14ac:dyDescent="0.2">
      <c r="A37" s="4"/>
      <c r="B37" s="4"/>
      <c r="C37" s="4"/>
      <c r="D37" s="4"/>
      <c r="E37" s="4"/>
      <c r="F37" s="4"/>
      <c r="G37" s="4"/>
      <c r="I37" s="54"/>
      <c r="J37" s="54"/>
      <c r="K37" s="54"/>
    </row>
    <row r="38" spans="1:13" x14ac:dyDescent="0.2">
      <c r="A38" s="17" t="s">
        <v>22</v>
      </c>
      <c r="B38" s="17"/>
      <c r="C38" s="17"/>
      <c r="D38" s="4"/>
      <c r="E38" s="4"/>
      <c r="F38" s="4"/>
      <c r="G38" s="4"/>
      <c r="I38" s="53"/>
      <c r="J38" s="54"/>
      <c r="K38" s="54"/>
    </row>
    <row r="39" spans="1:13" ht="7.5" customHeight="1" thickBot="1" x14ac:dyDescent="0.25">
      <c r="A39" s="4"/>
      <c r="B39" s="4"/>
      <c r="C39" s="4"/>
      <c r="D39" s="4"/>
      <c r="E39" s="4"/>
      <c r="F39" s="4"/>
      <c r="G39" s="4"/>
    </row>
    <row r="40" spans="1:13" s="35" customFormat="1" ht="32.25" customHeight="1" thickBot="1" x14ac:dyDescent="0.25">
      <c r="A40" s="49" t="s">
        <v>0</v>
      </c>
      <c r="B40" s="133" t="s">
        <v>1</v>
      </c>
      <c r="C40" s="134"/>
      <c r="D40" s="67" t="s">
        <v>42</v>
      </c>
      <c r="E40" s="67" t="s">
        <v>45</v>
      </c>
      <c r="F40" s="67" t="s">
        <v>43</v>
      </c>
      <c r="G40" s="50" t="s">
        <v>19</v>
      </c>
      <c r="I40" s="55"/>
      <c r="J40" s="55"/>
      <c r="K40" s="55"/>
      <c r="L40" s="55"/>
    </row>
    <row r="41" spans="1:13" s="1" customFormat="1" ht="13.5" customHeight="1" thickBot="1" x14ac:dyDescent="0.25">
      <c r="A41" s="19"/>
      <c r="B41" s="124" t="s">
        <v>20</v>
      </c>
      <c r="C41" s="125"/>
      <c r="D41" s="33"/>
      <c r="E41" s="20"/>
      <c r="F41" s="34">
        <v>0</v>
      </c>
      <c r="G41" s="31">
        <v>0</v>
      </c>
      <c r="H41" s="37"/>
      <c r="I41" s="2"/>
      <c r="J41" s="2"/>
      <c r="K41" s="2"/>
      <c r="L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s="2" customFormat="1" x14ac:dyDescent="0.2">
      <c r="A45" s="7" t="s">
        <v>30</v>
      </c>
      <c r="B45" s="7"/>
      <c r="C45" s="4" t="s">
        <v>49</v>
      </c>
      <c r="D45" s="21"/>
      <c r="E45" s="21"/>
      <c r="F45" s="4"/>
      <c r="G45" s="4" t="s">
        <v>50</v>
      </c>
      <c r="M45"/>
    </row>
    <row r="46" spans="1:13" s="2" customFormat="1" x14ac:dyDescent="0.2">
      <c r="A46" s="4"/>
      <c r="B46" s="4" t="s">
        <v>31</v>
      </c>
      <c r="C46" s="4"/>
      <c r="D46" s="4"/>
      <c r="E46" s="22"/>
      <c r="F46" s="22"/>
      <c r="G46" s="4"/>
      <c r="H46"/>
      <c r="M46"/>
    </row>
    <row r="47" spans="1:13" s="2" customFormat="1" ht="13.5" customHeight="1" x14ac:dyDescent="0.2">
      <c r="A47" s="4"/>
      <c r="B47" s="4"/>
      <c r="C47" s="4"/>
      <c r="D47" s="4"/>
      <c r="E47" s="4"/>
      <c r="F47" s="4"/>
      <c r="G47" s="4"/>
      <c r="H47"/>
    </row>
    <row r="48" spans="1:13" s="2" customFormat="1" x14ac:dyDescent="0.2">
      <c r="A48" s="7" t="s">
        <v>41</v>
      </c>
      <c r="B48" s="4"/>
      <c r="C48" s="4" t="s">
        <v>46</v>
      </c>
      <c r="D48" s="21"/>
      <c r="E48" s="21"/>
      <c r="F48" s="22"/>
      <c r="G48" s="43" t="s">
        <v>60</v>
      </c>
      <c r="H48" s="68"/>
    </row>
    <row r="49" spans="8:8" s="2" customFormat="1" ht="11.25" x14ac:dyDescent="0.2">
      <c r="H49" s="46"/>
    </row>
    <row r="50" spans="8:8" s="2" customFormat="1" ht="11.25" x14ac:dyDescent="0.2"/>
    <row r="51" spans="8:8" s="2" customFormat="1" ht="11.25" x14ac:dyDescent="0.2"/>
  </sheetData>
  <mergeCells count="41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0:D30"/>
    <mergeCell ref="A18:G18"/>
    <mergeCell ref="B19:D19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B26:D26"/>
    <mergeCell ref="B40:C40"/>
    <mergeCell ref="B41:C41"/>
    <mergeCell ref="B31:D31"/>
    <mergeCell ref="B32:D32"/>
    <mergeCell ref="B33:D33"/>
    <mergeCell ref="B34:D34"/>
    <mergeCell ref="B35:D35"/>
    <mergeCell ref="B36:D36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6" workbookViewId="0">
      <selection activeCell="J40" sqref="J4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73" t="s">
        <v>36</v>
      </c>
      <c r="G8" s="58">
        <v>6</v>
      </c>
    </row>
    <row r="9" spans="1:13" x14ac:dyDescent="0.2">
      <c r="A9" s="27"/>
      <c r="B9" s="28"/>
      <c r="C9" s="28"/>
      <c r="D9" s="22"/>
      <c r="E9" s="23"/>
      <c r="F9" s="73" t="s">
        <v>37</v>
      </c>
      <c r="G9" s="59">
        <v>41671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3</v>
      </c>
      <c r="E13" s="6">
        <v>42825</v>
      </c>
      <c r="F13" s="6">
        <v>42795</v>
      </c>
      <c r="G13" s="6">
        <v>42825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G36+G41</f>
        <v>12860.220000000001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7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7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75" t="s">
        <v>2</v>
      </c>
      <c r="F19" s="7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22</v>
      </c>
      <c r="F21" s="45">
        <f>G21/E21</f>
        <v>122.77818181818181</v>
      </c>
      <c r="G21" s="60">
        <v>2701.12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10</v>
      </c>
      <c r="F22" s="45">
        <f>G22/E22</f>
        <v>462.82399999999996</v>
      </c>
      <c r="G22" s="60">
        <v>4628.24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7329.36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1" customFormat="1" x14ac:dyDescent="0.2">
      <c r="A26" s="13"/>
      <c r="B26" s="138" t="s">
        <v>10</v>
      </c>
      <c r="C26" s="138"/>
      <c r="D26" s="139"/>
      <c r="E26" s="14"/>
      <c r="F26" s="42"/>
      <c r="G26" s="15">
        <f>0</f>
        <v>0</v>
      </c>
      <c r="I26" s="2"/>
      <c r="J26" s="2"/>
      <c r="K26" s="2"/>
      <c r="L26" s="2"/>
    </row>
    <row r="27" spans="1:12" ht="9" customHeight="1" x14ac:dyDescent="0.2">
      <c r="A27" s="9"/>
      <c r="B27" s="129"/>
      <c r="C27" s="129"/>
      <c r="D27" s="130"/>
      <c r="E27" s="16"/>
      <c r="F27" s="40"/>
      <c r="G27" s="12"/>
    </row>
    <row r="28" spans="1:12" x14ac:dyDescent="0.2">
      <c r="A28" s="9" t="s">
        <v>11</v>
      </c>
      <c r="B28" s="129" t="s">
        <v>12</v>
      </c>
      <c r="C28" s="129"/>
      <c r="D28" s="130"/>
      <c r="E28" s="16"/>
      <c r="F28" s="40"/>
      <c r="G28" s="12"/>
    </row>
    <row r="29" spans="1:12" s="97" customFormat="1" x14ac:dyDescent="0.2">
      <c r="A29" s="9" t="s">
        <v>69</v>
      </c>
      <c r="B29" s="140" t="s">
        <v>87</v>
      </c>
      <c r="C29" s="141"/>
      <c r="D29" s="142"/>
      <c r="E29" s="16">
        <v>3</v>
      </c>
      <c r="F29" s="40">
        <v>55.6</v>
      </c>
      <c r="G29" s="12">
        <f>E29*F29</f>
        <v>166.8</v>
      </c>
      <c r="I29" s="2"/>
      <c r="J29" s="2"/>
      <c r="K29" s="2"/>
      <c r="L29" s="2"/>
    </row>
    <row r="30" spans="1:12" s="1" customFormat="1" x14ac:dyDescent="0.2">
      <c r="A30" s="13"/>
      <c r="B30" s="138" t="s">
        <v>13</v>
      </c>
      <c r="C30" s="138"/>
      <c r="D30" s="139"/>
      <c r="E30" s="14"/>
      <c r="F30" s="42"/>
      <c r="G30" s="15">
        <f>G29</f>
        <v>166.8</v>
      </c>
      <c r="I30" s="2"/>
      <c r="J30" s="2"/>
      <c r="K30" s="2"/>
      <c r="L30" s="2"/>
    </row>
    <row r="31" spans="1:12" ht="9" customHeight="1" x14ac:dyDescent="0.2">
      <c r="A31" s="9"/>
      <c r="B31" s="129"/>
      <c r="C31" s="129"/>
      <c r="D31" s="130"/>
      <c r="E31" s="16"/>
      <c r="F31" s="40"/>
      <c r="G31" s="12"/>
    </row>
    <row r="32" spans="1:12" s="41" customFormat="1" x14ac:dyDescent="0.2">
      <c r="A32" s="38" t="s">
        <v>15</v>
      </c>
      <c r="B32" s="127" t="s">
        <v>91</v>
      </c>
      <c r="C32" s="127"/>
      <c r="D32" s="128"/>
      <c r="E32" s="39" t="s">
        <v>21</v>
      </c>
      <c r="F32" s="40"/>
      <c r="G32" s="66">
        <f>1.8*1014</f>
        <v>1825.2</v>
      </c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41" customFormat="1" ht="13.5" customHeight="1" x14ac:dyDescent="0.2">
      <c r="A35" s="38" t="s">
        <v>63</v>
      </c>
      <c r="B35" s="126" t="s">
        <v>85</v>
      </c>
      <c r="C35" s="127"/>
      <c r="D35" s="128"/>
      <c r="E35" s="39" t="s">
        <v>64</v>
      </c>
      <c r="F35" s="40"/>
      <c r="G35" s="66"/>
      <c r="I35" s="2"/>
      <c r="J35" s="2"/>
      <c r="K35" s="2"/>
      <c r="L35" s="54"/>
    </row>
    <row r="36" spans="1:13" s="1" customFormat="1" ht="13.5" thickBot="1" x14ac:dyDescent="0.25">
      <c r="A36" s="30"/>
      <c r="B36" s="131" t="s">
        <v>18</v>
      </c>
      <c r="C36" s="131"/>
      <c r="D36" s="132"/>
      <c r="E36" s="20"/>
      <c r="F36" s="20"/>
      <c r="G36" s="31">
        <f>G23+G26+G30+G32+G33+G34+G35</f>
        <v>12860.220000000001</v>
      </c>
      <c r="H36" s="37"/>
      <c r="I36" s="54"/>
      <c r="J36" s="54"/>
      <c r="K36" s="54"/>
      <c r="L36" s="2"/>
    </row>
    <row r="37" spans="1:13" ht="7.5" customHeight="1" x14ac:dyDescent="0.2">
      <c r="A37" s="4"/>
      <c r="B37" s="4"/>
      <c r="C37" s="4"/>
      <c r="D37" s="4"/>
      <c r="E37" s="4"/>
      <c r="F37" s="4"/>
      <c r="G37" s="4"/>
      <c r="I37" s="54"/>
      <c r="J37" s="54"/>
      <c r="K37" s="54"/>
    </row>
    <row r="38" spans="1:13" x14ac:dyDescent="0.2">
      <c r="A38" s="17" t="s">
        <v>22</v>
      </c>
      <c r="B38" s="17"/>
      <c r="C38" s="17"/>
      <c r="D38" s="4"/>
      <c r="E38" s="4"/>
      <c r="F38" s="4"/>
      <c r="G38" s="4"/>
      <c r="I38" s="53"/>
      <c r="J38" s="54"/>
      <c r="K38" s="54"/>
    </row>
    <row r="39" spans="1:13" ht="7.5" customHeight="1" thickBot="1" x14ac:dyDescent="0.25">
      <c r="A39" s="4"/>
      <c r="B39" s="4"/>
      <c r="C39" s="4"/>
      <c r="D39" s="4"/>
      <c r="E39" s="4"/>
      <c r="F39" s="4"/>
      <c r="G39" s="4"/>
    </row>
    <row r="40" spans="1:13" s="35" customFormat="1" ht="32.25" customHeight="1" thickBot="1" x14ac:dyDescent="0.25">
      <c r="A40" s="49" t="s">
        <v>0</v>
      </c>
      <c r="B40" s="133" t="s">
        <v>1</v>
      </c>
      <c r="C40" s="134"/>
      <c r="D40" s="76" t="s">
        <v>42</v>
      </c>
      <c r="E40" s="76" t="s">
        <v>45</v>
      </c>
      <c r="F40" s="76" t="s">
        <v>43</v>
      </c>
      <c r="G40" s="50" t="s">
        <v>19</v>
      </c>
      <c r="I40" s="55"/>
      <c r="J40" s="55"/>
      <c r="K40" s="55"/>
      <c r="L40" s="55"/>
    </row>
    <row r="41" spans="1:13" s="1" customFormat="1" ht="13.5" customHeight="1" thickBot="1" x14ac:dyDescent="0.25">
      <c r="A41" s="19"/>
      <c r="B41" s="124" t="s">
        <v>20</v>
      </c>
      <c r="C41" s="125"/>
      <c r="D41" s="33"/>
      <c r="E41" s="20"/>
      <c r="F41" s="34">
        <v>0</v>
      </c>
      <c r="G41" s="31">
        <v>0</v>
      </c>
      <c r="H41" s="37"/>
      <c r="I41" s="2"/>
      <c r="J41" s="2"/>
      <c r="K41" s="2"/>
      <c r="L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s="2" customFormat="1" x14ac:dyDescent="0.2">
      <c r="A45" s="7" t="s">
        <v>30</v>
      </c>
      <c r="B45" s="7"/>
      <c r="C45" s="4" t="s">
        <v>49</v>
      </c>
      <c r="D45" s="21"/>
      <c r="E45" s="21"/>
      <c r="F45" s="4"/>
      <c r="G45" s="4" t="s">
        <v>50</v>
      </c>
      <c r="M45"/>
    </row>
    <row r="46" spans="1:13" s="2" customFormat="1" x14ac:dyDescent="0.2">
      <c r="A46" s="4"/>
      <c r="B46" s="4" t="s">
        <v>31</v>
      </c>
      <c r="C46" s="4"/>
      <c r="D46" s="4"/>
      <c r="E46" s="22"/>
      <c r="F46" s="22"/>
      <c r="G46" s="4"/>
      <c r="H46"/>
      <c r="M46"/>
    </row>
    <row r="47" spans="1:13" s="2" customFormat="1" ht="13.5" customHeight="1" x14ac:dyDescent="0.2">
      <c r="A47" s="4"/>
      <c r="B47" s="4"/>
      <c r="C47" s="4"/>
      <c r="D47" s="4"/>
      <c r="E47" s="4"/>
      <c r="F47" s="4"/>
      <c r="G47" s="4"/>
      <c r="H47"/>
    </row>
    <row r="48" spans="1:13" s="2" customFormat="1" x14ac:dyDescent="0.2">
      <c r="A48" s="7" t="s">
        <v>41</v>
      </c>
      <c r="B48" s="4"/>
      <c r="C48" s="4" t="s">
        <v>46</v>
      </c>
      <c r="D48" s="21"/>
      <c r="E48" s="21"/>
      <c r="F48" s="22"/>
      <c r="G48" s="43" t="s">
        <v>60</v>
      </c>
      <c r="H48" s="74"/>
    </row>
    <row r="49" spans="8:8" s="2" customFormat="1" ht="11.25" x14ac:dyDescent="0.2">
      <c r="H49" s="46"/>
    </row>
    <row r="50" spans="8:8" s="2" customFormat="1" ht="11.25" x14ac:dyDescent="0.2"/>
    <row r="51" spans="8:8" s="2" customFormat="1" ht="11.25" x14ac:dyDescent="0.2"/>
  </sheetData>
  <mergeCells count="41">
    <mergeCell ref="B40:C40"/>
    <mergeCell ref="B41:C41"/>
    <mergeCell ref="B31:D31"/>
    <mergeCell ref="B32:D32"/>
    <mergeCell ref="B33:D33"/>
    <mergeCell ref="B34:D34"/>
    <mergeCell ref="B35:D35"/>
    <mergeCell ref="B36:D36"/>
    <mergeCell ref="B30:D30"/>
    <mergeCell ref="A18:G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6" workbookViewId="0">
      <selection activeCell="A32" sqref="A32:XFD32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81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81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4</v>
      </c>
      <c r="E13" s="6">
        <v>42855</v>
      </c>
      <c r="F13" s="6">
        <v>42826</v>
      </c>
      <c r="G13" s="6">
        <v>42855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G35+G40</f>
        <v>11875.380000000001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80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80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79" t="s">
        <v>2</v>
      </c>
      <c r="F19" s="79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19</v>
      </c>
      <c r="F21" s="45">
        <f>G21/E21</f>
        <v>88.304210526315785</v>
      </c>
      <c r="G21" s="60">
        <v>1677.78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13</v>
      </c>
      <c r="F22" s="45">
        <f>G22/E22</f>
        <v>371.81076923076921</v>
      </c>
      <c r="G22" s="60">
        <v>4833.54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6511.32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1" customFormat="1" x14ac:dyDescent="0.2">
      <c r="A26" s="13"/>
      <c r="B26" s="138" t="s">
        <v>10</v>
      </c>
      <c r="C26" s="138"/>
      <c r="D26" s="139"/>
      <c r="E26" s="14"/>
      <c r="F26" s="42"/>
      <c r="G26" s="15">
        <f>0</f>
        <v>0</v>
      </c>
      <c r="I26" s="2"/>
      <c r="J26" s="2"/>
      <c r="K26" s="2"/>
      <c r="L26" s="2"/>
    </row>
    <row r="27" spans="1:12" ht="9" customHeight="1" x14ac:dyDescent="0.2">
      <c r="A27" s="9"/>
      <c r="B27" s="129"/>
      <c r="C27" s="129"/>
      <c r="D27" s="130"/>
      <c r="E27" s="16"/>
      <c r="F27" s="40"/>
      <c r="G27" s="12"/>
    </row>
    <row r="28" spans="1:12" x14ac:dyDescent="0.2">
      <c r="A28" s="9" t="s">
        <v>11</v>
      </c>
      <c r="B28" s="129" t="s">
        <v>12</v>
      </c>
      <c r="C28" s="129"/>
      <c r="D28" s="130"/>
      <c r="E28" s="16"/>
      <c r="F28" s="40"/>
      <c r="G28" s="12"/>
    </row>
    <row r="29" spans="1:12" s="1" customFormat="1" x14ac:dyDescent="0.2">
      <c r="A29" s="13"/>
      <c r="B29" s="138" t="s">
        <v>13</v>
      </c>
      <c r="C29" s="138"/>
      <c r="D29" s="139"/>
      <c r="E29" s="14"/>
      <c r="F29" s="42"/>
      <c r="G29" s="15">
        <v>0</v>
      </c>
      <c r="I29" s="2"/>
      <c r="J29" s="2"/>
      <c r="K29" s="2"/>
      <c r="L29" s="2"/>
    </row>
    <row r="30" spans="1:12" ht="9" customHeight="1" x14ac:dyDescent="0.2">
      <c r="A30" s="9"/>
      <c r="B30" s="129"/>
      <c r="C30" s="129"/>
      <c r="D30" s="130"/>
      <c r="E30" s="16"/>
      <c r="F30" s="40"/>
      <c r="G30" s="12"/>
    </row>
    <row r="31" spans="1:12" s="41" customFormat="1" x14ac:dyDescent="0.2">
      <c r="A31" s="38" t="s">
        <v>15</v>
      </c>
      <c r="B31" s="127" t="s">
        <v>91</v>
      </c>
      <c r="C31" s="127"/>
      <c r="D31" s="128"/>
      <c r="E31" s="39" t="s">
        <v>21</v>
      </c>
      <c r="F31" s="40"/>
      <c r="G31" s="66">
        <f>1.8*1014</f>
        <v>1825.2</v>
      </c>
      <c r="I31" s="2"/>
      <c r="J31" s="2"/>
      <c r="K31" s="2"/>
      <c r="L31" s="54"/>
    </row>
    <row r="32" spans="1:12" s="41" customFormat="1" x14ac:dyDescent="0.2">
      <c r="A32" s="38" t="s">
        <v>88</v>
      </c>
      <c r="B32" s="135" t="s">
        <v>97</v>
      </c>
      <c r="C32" s="136"/>
      <c r="D32" s="137"/>
      <c r="E32" s="39"/>
      <c r="F32" s="40"/>
      <c r="G32" s="66"/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G23+G26+G29+G31+G33+G34</f>
        <v>11875.380000000001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77" t="s">
        <v>42</v>
      </c>
      <c r="E39" s="77" t="s">
        <v>45</v>
      </c>
      <c r="F39" s="77" t="s">
        <v>43</v>
      </c>
      <c r="G39" s="50" t="s">
        <v>19</v>
      </c>
      <c r="I39" s="55"/>
      <c r="J39" s="55"/>
      <c r="K39" s="55"/>
      <c r="L39" s="55"/>
    </row>
    <row r="40" spans="1:13" s="1" customFormat="1" ht="13.5" customHeight="1" thickBot="1" x14ac:dyDescent="0.25">
      <c r="A40" s="19"/>
      <c r="B40" s="124" t="s">
        <v>20</v>
      </c>
      <c r="C40" s="125"/>
      <c r="D40" s="33"/>
      <c r="E40" s="20"/>
      <c r="F40" s="34">
        <v>0</v>
      </c>
      <c r="G40" s="31">
        <v>0</v>
      </c>
      <c r="H40" s="37"/>
      <c r="I40" s="2"/>
      <c r="J40" s="2"/>
      <c r="K40" s="2"/>
      <c r="L40" s="2"/>
    </row>
    <row r="41" spans="1:13" x14ac:dyDescent="0.2">
      <c r="A41" s="4"/>
      <c r="B41" s="4"/>
      <c r="C41" s="4"/>
      <c r="D41" s="4"/>
      <c r="E41" s="4"/>
      <c r="F41" s="4"/>
      <c r="G41" s="4"/>
      <c r="H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s="2" customFormat="1" x14ac:dyDescent="0.2">
      <c r="A44" s="7" t="s">
        <v>30</v>
      </c>
      <c r="B44" s="7"/>
      <c r="C44" s="4" t="s">
        <v>49</v>
      </c>
      <c r="D44" s="21"/>
      <c r="E44" s="21"/>
      <c r="F44" s="4"/>
      <c r="G44" s="4" t="s">
        <v>50</v>
      </c>
      <c r="M44"/>
    </row>
    <row r="45" spans="1:13" s="2" customFormat="1" x14ac:dyDescent="0.2">
      <c r="A45" s="4"/>
      <c r="B45" s="4" t="s">
        <v>31</v>
      </c>
      <c r="C45" s="4"/>
      <c r="D45" s="4"/>
      <c r="E45" s="22"/>
      <c r="F45" s="22"/>
      <c r="G45" s="4"/>
      <c r="H45"/>
      <c r="M45"/>
    </row>
    <row r="46" spans="1:13" s="2" customFormat="1" ht="13.5" customHeight="1" x14ac:dyDescent="0.2">
      <c r="A46" s="4"/>
      <c r="B46" s="4"/>
      <c r="C46" s="4"/>
      <c r="D46" s="4"/>
      <c r="E46" s="4"/>
      <c r="F46" s="4"/>
      <c r="G46" s="4"/>
      <c r="H46"/>
    </row>
    <row r="47" spans="1:13" s="2" customFormat="1" x14ac:dyDescent="0.2">
      <c r="A47" s="7" t="s">
        <v>41</v>
      </c>
      <c r="B47" s="4"/>
      <c r="C47" s="4" t="s">
        <v>46</v>
      </c>
      <c r="D47" s="21"/>
      <c r="E47" s="21"/>
      <c r="F47" s="22"/>
      <c r="G47" s="43" t="s">
        <v>60</v>
      </c>
      <c r="H47" s="78"/>
    </row>
    <row r="48" spans="1:13" s="2" customFormat="1" ht="11.25" x14ac:dyDescent="0.2">
      <c r="H48" s="46"/>
    </row>
    <row r="49" s="2" customFormat="1" ht="11.25" x14ac:dyDescent="0.2"/>
    <row r="50" s="2" customFormat="1" ht="11.25" x14ac:dyDescent="0.2"/>
  </sheetData>
  <mergeCells count="40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8:G18"/>
    <mergeCell ref="B19:D19"/>
    <mergeCell ref="B20:D20"/>
    <mergeCell ref="B21:D21"/>
    <mergeCell ref="B22:D22"/>
    <mergeCell ref="B39:C39"/>
    <mergeCell ref="B40:C40"/>
    <mergeCell ref="B30:D30"/>
    <mergeCell ref="B31:D31"/>
    <mergeCell ref="B33:D33"/>
    <mergeCell ref="B34:D34"/>
    <mergeCell ref="B35:D35"/>
    <mergeCell ref="B32:D32"/>
    <mergeCell ref="B29:D29"/>
    <mergeCell ref="B23:D23"/>
    <mergeCell ref="B24:D24"/>
    <mergeCell ref="B25:D25"/>
    <mergeCell ref="B26:D26"/>
    <mergeCell ref="B27:D27"/>
    <mergeCell ref="B28:D2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6" workbookViewId="0">
      <selection activeCell="K37" sqref="K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8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8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5</v>
      </c>
      <c r="E13" s="6">
        <v>42521</v>
      </c>
      <c r="F13" s="6">
        <v>42491</v>
      </c>
      <c r="G13" s="6">
        <v>42521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G35+G40</f>
        <v>13549.529999999999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8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8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85" t="s">
        <v>2</v>
      </c>
      <c r="F19" s="8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22</v>
      </c>
      <c r="F21" s="45">
        <f>G21/E21</f>
        <v>95.68</v>
      </c>
      <c r="G21" s="60">
        <v>2104.96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15</v>
      </c>
      <c r="F22" s="45">
        <f>G22/E22</f>
        <v>405.36733333333336</v>
      </c>
      <c r="G22" s="60">
        <v>6080.51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8185.47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1" customFormat="1" x14ac:dyDescent="0.2">
      <c r="A26" s="13"/>
      <c r="B26" s="138" t="s">
        <v>10</v>
      </c>
      <c r="C26" s="138"/>
      <c r="D26" s="139"/>
      <c r="E26" s="14"/>
      <c r="F26" s="42"/>
      <c r="G26" s="15">
        <f>0</f>
        <v>0</v>
      </c>
      <c r="I26" s="2"/>
      <c r="J26" s="2"/>
      <c r="K26" s="2"/>
      <c r="L26" s="2"/>
    </row>
    <row r="27" spans="1:12" ht="9" customHeight="1" x14ac:dyDescent="0.2">
      <c r="A27" s="9"/>
      <c r="B27" s="129"/>
      <c r="C27" s="129"/>
      <c r="D27" s="130"/>
      <c r="E27" s="16"/>
      <c r="F27" s="40"/>
      <c r="G27" s="12"/>
    </row>
    <row r="28" spans="1:12" x14ac:dyDescent="0.2">
      <c r="A28" s="9" t="s">
        <v>11</v>
      </c>
      <c r="B28" s="129" t="s">
        <v>12</v>
      </c>
      <c r="C28" s="129"/>
      <c r="D28" s="130"/>
      <c r="E28" s="16"/>
      <c r="F28" s="40"/>
      <c r="G28" s="12"/>
    </row>
    <row r="29" spans="1:12" s="1" customFormat="1" x14ac:dyDescent="0.2">
      <c r="A29" s="13"/>
      <c r="B29" s="138" t="s">
        <v>13</v>
      </c>
      <c r="C29" s="138"/>
      <c r="D29" s="139"/>
      <c r="E29" s="14"/>
      <c r="F29" s="42"/>
      <c r="G29" s="15">
        <v>0</v>
      </c>
      <c r="I29" s="2"/>
      <c r="J29" s="2"/>
      <c r="K29" s="2"/>
      <c r="L29" s="2"/>
    </row>
    <row r="30" spans="1:12" ht="9" customHeight="1" x14ac:dyDescent="0.2">
      <c r="A30" s="9"/>
      <c r="B30" s="129"/>
      <c r="C30" s="129"/>
      <c r="D30" s="130"/>
      <c r="E30" s="16"/>
      <c r="F30" s="40"/>
      <c r="G30" s="12"/>
    </row>
    <row r="31" spans="1:12" s="41" customFormat="1" x14ac:dyDescent="0.2">
      <c r="A31" s="38" t="s">
        <v>15</v>
      </c>
      <c r="B31" s="127" t="s">
        <v>91</v>
      </c>
      <c r="C31" s="127"/>
      <c r="D31" s="128"/>
      <c r="E31" s="39" t="s">
        <v>21</v>
      </c>
      <c r="F31" s="40"/>
      <c r="G31" s="66">
        <f>1.8*1014</f>
        <v>1825.2</v>
      </c>
      <c r="I31" s="2"/>
      <c r="J31" s="2"/>
      <c r="K31" s="2"/>
      <c r="L31" s="54"/>
    </row>
    <row r="32" spans="1:12" s="41" customFormat="1" x14ac:dyDescent="0.2">
      <c r="A32" s="38" t="s">
        <v>88</v>
      </c>
      <c r="B32" s="135" t="s">
        <v>97</v>
      </c>
      <c r="C32" s="136"/>
      <c r="D32" s="137"/>
      <c r="E32" s="39"/>
      <c r="F32" s="40"/>
      <c r="G32" s="66"/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G23+G26+G29+G31+G33+G34</f>
        <v>13549.529999999999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86" t="s">
        <v>42</v>
      </c>
      <c r="E39" s="86" t="s">
        <v>45</v>
      </c>
      <c r="F39" s="86" t="s">
        <v>43</v>
      </c>
      <c r="G39" s="50" t="s">
        <v>19</v>
      </c>
      <c r="I39" s="55"/>
      <c r="J39" s="55"/>
      <c r="K39" s="55"/>
      <c r="L39" s="55"/>
    </row>
    <row r="40" spans="1:13" s="1" customFormat="1" ht="13.5" customHeight="1" thickBot="1" x14ac:dyDescent="0.25">
      <c r="A40" s="19"/>
      <c r="B40" s="124" t="s">
        <v>20</v>
      </c>
      <c r="C40" s="125"/>
      <c r="D40" s="33"/>
      <c r="E40" s="20"/>
      <c r="F40" s="34">
        <v>0</v>
      </c>
      <c r="G40" s="31">
        <v>0</v>
      </c>
      <c r="H40" s="37"/>
      <c r="I40" s="2"/>
      <c r="J40" s="2"/>
      <c r="K40" s="2"/>
      <c r="L40" s="2"/>
    </row>
    <row r="41" spans="1:13" x14ac:dyDescent="0.2">
      <c r="A41" s="4"/>
      <c r="B41" s="4"/>
      <c r="C41" s="4"/>
      <c r="D41" s="4"/>
      <c r="E41" s="4"/>
      <c r="F41" s="4"/>
      <c r="G41" s="4"/>
      <c r="H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s="2" customFormat="1" x14ac:dyDescent="0.2">
      <c r="A44" s="7" t="s">
        <v>30</v>
      </c>
      <c r="B44" s="7"/>
      <c r="C44" s="4" t="s">
        <v>49</v>
      </c>
      <c r="D44" s="21"/>
      <c r="E44" s="21"/>
      <c r="F44" s="4"/>
      <c r="G44" s="4" t="s">
        <v>50</v>
      </c>
      <c r="M44"/>
    </row>
    <row r="45" spans="1:13" s="2" customFormat="1" x14ac:dyDescent="0.2">
      <c r="A45" s="4"/>
      <c r="B45" s="4" t="s">
        <v>31</v>
      </c>
      <c r="C45" s="4"/>
      <c r="D45" s="4"/>
      <c r="E45" s="22"/>
      <c r="F45" s="22"/>
      <c r="G45" s="4"/>
      <c r="H45"/>
      <c r="M45"/>
    </row>
    <row r="46" spans="1:13" s="2" customFormat="1" ht="13.5" customHeight="1" x14ac:dyDescent="0.2">
      <c r="A46" s="4"/>
      <c r="B46" s="4"/>
      <c r="C46" s="4"/>
      <c r="D46" s="4"/>
      <c r="E46" s="4"/>
      <c r="F46" s="4"/>
      <c r="G46" s="4"/>
      <c r="H46"/>
    </row>
    <row r="47" spans="1:13" s="2" customFormat="1" x14ac:dyDescent="0.2">
      <c r="A47" s="7" t="s">
        <v>41</v>
      </c>
      <c r="B47" s="4"/>
      <c r="C47" s="4" t="s">
        <v>46</v>
      </c>
      <c r="D47" s="21"/>
      <c r="E47" s="21"/>
      <c r="F47" s="22"/>
      <c r="G47" s="43" t="s">
        <v>60</v>
      </c>
      <c r="H47" s="84"/>
    </row>
    <row r="48" spans="1:13" s="2" customFormat="1" ht="11.25" x14ac:dyDescent="0.2">
      <c r="H48" s="46"/>
    </row>
    <row r="49" s="2" customFormat="1" ht="11.25" x14ac:dyDescent="0.2"/>
    <row r="50" s="2" customFormat="1" ht="11.25" x14ac:dyDescent="0.2"/>
  </sheetData>
  <mergeCells count="40">
    <mergeCell ref="B39:C39"/>
    <mergeCell ref="B40:C40"/>
    <mergeCell ref="B29:D29"/>
    <mergeCell ref="B30:D30"/>
    <mergeCell ref="B31:D31"/>
    <mergeCell ref="B33:D33"/>
    <mergeCell ref="B34:D34"/>
    <mergeCell ref="B35:D35"/>
    <mergeCell ref="B32:D32"/>
    <mergeCell ref="B28:D28"/>
    <mergeCell ref="A18:G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2" workbookViewId="0">
      <selection activeCell="G30" sqref="G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6</v>
      </c>
      <c r="E13" s="6">
        <v>42916</v>
      </c>
      <c r="F13" s="6">
        <v>42887</v>
      </c>
      <c r="G13" s="6">
        <v>42916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G35+G41</f>
        <v>13883.399999999998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95" t="s">
        <v>2</v>
      </c>
      <c r="F19" s="9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20</v>
      </c>
      <c r="F21" s="45">
        <f>G21/E21</f>
        <v>95.686999999999998</v>
      </c>
      <c r="G21" s="60">
        <v>1913.74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13</v>
      </c>
      <c r="F22" s="45">
        <f>G22/E22</f>
        <v>452.18461538461537</v>
      </c>
      <c r="G22" s="60">
        <v>5878.4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7792.1399999999994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1" customFormat="1" x14ac:dyDescent="0.2">
      <c r="A26" s="13"/>
      <c r="B26" s="138" t="s">
        <v>10</v>
      </c>
      <c r="C26" s="138"/>
      <c r="D26" s="139"/>
      <c r="E26" s="14"/>
      <c r="F26" s="42"/>
      <c r="G26" s="15">
        <f>0</f>
        <v>0</v>
      </c>
      <c r="I26" s="2"/>
      <c r="J26" s="2"/>
      <c r="K26" s="2"/>
      <c r="L26" s="2"/>
    </row>
    <row r="27" spans="1:12" ht="9" customHeight="1" x14ac:dyDescent="0.2">
      <c r="A27" s="9"/>
      <c r="B27" s="129"/>
      <c r="C27" s="129"/>
      <c r="D27" s="130"/>
      <c r="E27" s="16"/>
      <c r="F27" s="40"/>
      <c r="G27" s="12"/>
    </row>
    <row r="28" spans="1:12" x14ac:dyDescent="0.2">
      <c r="A28" s="9" t="s">
        <v>11</v>
      </c>
      <c r="B28" s="129" t="s">
        <v>12</v>
      </c>
      <c r="C28" s="129"/>
      <c r="D28" s="130"/>
      <c r="E28" s="16"/>
      <c r="F28" s="40"/>
      <c r="G28" s="12"/>
    </row>
    <row r="29" spans="1:12" s="97" customFormat="1" x14ac:dyDescent="0.2">
      <c r="A29" s="9" t="s">
        <v>69</v>
      </c>
      <c r="B29" s="140" t="s">
        <v>98</v>
      </c>
      <c r="C29" s="141"/>
      <c r="D29" s="142"/>
      <c r="E29" s="16">
        <v>2</v>
      </c>
      <c r="F29" s="40">
        <v>55.6</v>
      </c>
      <c r="G29" s="12">
        <f>E29*F29</f>
        <v>111.2</v>
      </c>
      <c r="I29" s="2"/>
      <c r="J29" s="2"/>
      <c r="K29" s="2"/>
      <c r="L29" s="2"/>
    </row>
    <row r="30" spans="1:12" s="1" customFormat="1" x14ac:dyDescent="0.2">
      <c r="A30" s="13"/>
      <c r="B30" s="138" t="s">
        <v>13</v>
      </c>
      <c r="C30" s="138"/>
      <c r="D30" s="139"/>
      <c r="E30" s="14"/>
      <c r="F30" s="42"/>
      <c r="G30" s="15">
        <f>G29</f>
        <v>111.2</v>
      </c>
      <c r="I30" s="2"/>
      <c r="J30" s="2"/>
      <c r="K30" s="2"/>
      <c r="L30" s="2"/>
    </row>
    <row r="31" spans="1:12" ht="9" customHeight="1" x14ac:dyDescent="0.2">
      <c r="A31" s="9"/>
      <c r="B31" s="129"/>
      <c r="C31" s="129"/>
      <c r="D31" s="130"/>
      <c r="E31" s="16"/>
      <c r="F31" s="40"/>
      <c r="G31" s="12"/>
    </row>
    <row r="32" spans="1:12" s="41" customFormat="1" x14ac:dyDescent="0.2">
      <c r="A32" s="38" t="s">
        <v>15</v>
      </c>
      <c r="B32" s="127" t="s">
        <v>91</v>
      </c>
      <c r="C32" s="127"/>
      <c r="D32" s="128"/>
      <c r="E32" s="39" t="s">
        <v>21</v>
      </c>
      <c r="F32" s="40"/>
      <c r="G32" s="66">
        <f>1.8*1014</f>
        <v>1825.2</v>
      </c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G23+G26+G30+G32+G33+G34</f>
        <v>13267.399999999998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96" t="s">
        <v>42</v>
      </c>
      <c r="E39" s="96" t="s">
        <v>45</v>
      </c>
      <c r="F39" s="96" t="s">
        <v>43</v>
      </c>
      <c r="G39" s="50" t="s">
        <v>19</v>
      </c>
      <c r="I39" s="55"/>
      <c r="J39" s="55"/>
      <c r="K39" s="55"/>
      <c r="L39" s="55"/>
    </row>
    <row r="40" spans="1:13" s="35" customFormat="1" ht="17.25" customHeight="1" thickBot="1" x14ac:dyDescent="0.25">
      <c r="A40" s="119"/>
      <c r="B40" s="167" t="s">
        <v>99</v>
      </c>
      <c r="C40" s="168"/>
      <c r="D40" s="120">
        <v>1</v>
      </c>
      <c r="E40" s="121">
        <v>42908</v>
      </c>
      <c r="F40" s="120"/>
      <c r="G40" s="122">
        <v>616</v>
      </c>
      <c r="I40" s="55"/>
      <c r="J40" s="55"/>
      <c r="K40" s="55"/>
      <c r="L40" s="55"/>
    </row>
    <row r="41" spans="1:13" s="1" customFormat="1" ht="13.5" customHeight="1" thickBot="1" x14ac:dyDescent="0.25">
      <c r="A41" s="19"/>
      <c r="B41" s="124" t="s">
        <v>20</v>
      </c>
      <c r="C41" s="125"/>
      <c r="D41" s="33"/>
      <c r="E41" s="20"/>
      <c r="F41" s="34"/>
      <c r="G41" s="31">
        <f>G40</f>
        <v>616</v>
      </c>
      <c r="H41" s="37"/>
      <c r="I41" s="2"/>
      <c r="J41" s="2"/>
      <c r="K41" s="2"/>
      <c r="L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s="2" customFormat="1" x14ac:dyDescent="0.2">
      <c r="A45" s="7" t="s">
        <v>30</v>
      </c>
      <c r="B45" s="7"/>
      <c r="C45" s="4" t="s">
        <v>49</v>
      </c>
      <c r="D45" s="21"/>
      <c r="E45" s="21"/>
      <c r="F45" s="4"/>
      <c r="G45" s="4" t="s">
        <v>50</v>
      </c>
      <c r="M45"/>
    </row>
    <row r="46" spans="1:13" s="2" customFormat="1" x14ac:dyDescent="0.2">
      <c r="A46" s="4"/>
      <c r="B46" s="4" t="s">
        <v>31</v>
      </c>
      <c r="C46" s="4"/>
      <c r="D46" s="4"/>
      <c r="E46" s="22"/>
      <c r="F46" s="22"/>
      <c r="G46" s="4"/>
      <c r="H46"/>
      <c r="M46"/>
    </row>
    <row r="47" spans="1:13" s="2" customFormat="1" ht="13.5" customHeight="1" x14ac:dyDescent="0.2">
      <c r="A47" s="4"/>
      <c r="B47" s="4"/>
      <c r="C47" s="4"/>
      <c r="D47" s="4"/>
      <c r="E47" s="4"/>
      <c r="F47" s="4"/>
      <c r="G47" s="4"/>
      <c r="H47"/>
    </row>
    <row r="48" spans="1:13" s="2" customFormat="1" x14ac:dyDescent="0.2">
      <c r="A48" s="7" t="s">
        <v>41</v>
      </c>
      <c r="B48" s="4"/>
      <c r="C48" s="4" t="s">
        <v>46</v>
      </c>
      <c r="D48" s="21"/>
      <c r="E48" s="21"/>
      <c r="F48" s="22"/>
      <c r="G48" s="43" t="s">
        <v>60</v>
      </c>
      <c r="H48" s="94"/>
    </row>
    <row r="49" spans="8:8" s="2" customFormat="1" ht="11.25" x14ac:dyDescent="0.2">
      <c r="H49" s="46"/>
    </row>
    <row r="50" spans="8:8" s="2" customFormat="1" ht="11.25" x14ac:dyDescent="0.2"/>
    <row r="51" spans="8:8" s="2" customFormat="1" ht="11.25" x14ac:dyDescent="0.2"/>
  </sheetData>
  <mergeCells count="41">
    <mergeCell ref="B41:C41"/>
    <mergeCell ref="B30:D30"/>
    <mergeCell ref="B31:D31"/>
    <mergeCell ref="B32:D32"/>
    <mergeCell ref="B33:D33"/>
    <mergeCell ref="B34:D34"/>
    <mergeCell ref="B40:C40"/>
    <mergeCell ref="B25:D25"/>
    <mergeCell ref="B26:D26"/>
    <mergeCell ref="B27:D27"/>
    <mergeCell ref="B35:D35"/>
    <mergeCell ref="B39:C39"/>
    <mergeCell ref="B28:D28"/>
    <mergeCell ref="B29:D29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  <mergeCell ref="B23:D23"/>
    <mergeCell ref="B24:D24"/>
    <mergeCell ref="A18:G18"/>
    <mergeCell ref="B19:D19"/>
    <mergeCell ref="B20:D20"/>
    <mergeCell ref="B21:D21"/>
    <mergeCell ref="B22:D2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A30" sqref="A30:XFD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7</v>
      </c>
      <c r="E13" s="6">
        <v>42947</v>
      </c>
      <c r="F13" s="6">
        <v>42917</v>
      </c>
      <c r="G13" s="6">
        <v>42947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G35+G40</f>
        <v>15916.79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95" t="s">
        <v>2</v>
      </c>
      <c r="F19" s="9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20</v>
      </c>
      <c r="F21" s="45">
        <f>G21/E21</f>
        <v>95.691499999999991</v>
      </c>
      <c r="G21" s="60">
        <v>1913.83</v>
      </c>
      <c r="H21" s="57"/>
      <c r="I21" s="56"/>
      <c r="J21" s="56"/>
    </row>
    <row r="22" spans="1:12" ht="12.75" customHeight="1" x14ac:dyDescent="0.2">
      <c r="A22" s="9" t="s">
        <v>7</v>
      </c>
      <c r="B22" s="129" t="s">
        <v>66</v>
      </c>
      <c r="C22" s="129"/>
      <c r="D22" s="130"/>
      <c r="E22" s="11">
        <v>13</v>
      </c>
      <c r="F22" s="45">
        <f>G22/E22</f>
        <v>463.64</v>
      </c>
      <c r="G22" s="60">
        <v>6027.32</v>
      </c>
      <c r="H22" s="57"/>
      <c r="I22" s="56"/>
    </row>
    <row r="23" spans="1:12" s="97" customFormat="1" ht="15" customHeight="1" x14ac:dyDescent="0.2">
      <c r="A23" s="9" t="s">
        <v>68</v>
      </c>
      <c r="B23" s="140" t="s">
        <v>83</v>
      </c>
      <c r="C23" s="141"/>
      <c r="D23" s="142"/>
      <c r="E23" s="11">
        <v>1</v>
      </c>
      <c r="F23" s="45">
        <f>G23/E23</f>
        <v>2611.58</v>
      </c>
      <c r="G23" s="60">
        <v>2611.58</v>
      </c>
      <c r="H23" s="98"/>
      <c r="I23" s="56"/>
      <c r="J23" s="2"/>
      <c r="K23" s="2"/>
      <c r="L23" s="2"/>
    </row>
    <row r="24" spans="1:12" s="1" customFormat="1" x14ac:dyDescent="0.2">
      <c r="A24" s="13"/>
      <c r="B24" s="138" t="s">
        <v>5</v>
      </c>
      <c r="C24" s="138"/>
      <c r="D24" s="139"/>
      <c r="E24" s="14"/>
      <c r="F24" s="42"/>
      <c r="G24" s="15">
        <f>SUM(G21:G23)</f>
        <v>10552.73</v>
      </c>
      <c r="I24" s="2"/>
      <c r="J24" s="2"/>
      <c r="K24" s="2"/>
      <c r="L24" s="2"/>
    </row>
    <row r="25" spans="1:12" ht="9" customHeight="1" x14ac:dyDescent="0.2">
      <c r="A25" s="9"/>
      <c r="B25" s="129"/>
      <c r="C25" s="129"/>
      <c r="D25" s="130"/>
      <c r="E25" s="16"/>
      <c r="F25" s="40"/>
      <c r="G25" s="12"/>
    </row>
    <row r="26" spans="1:12" x14ac:dyDescent="0.2">
      <c r="A26" s="9" t="s">
        <v>8</v>
      </c>
      <c r="B26" s="129" t="s">
        <v>9</v>
      </c>
      <c r="C26" s="129"/>
      <c r="D26" s="130"/>
      <c r="E26" s="16"/>
      <c r="F26" s="40"/>
      <c r="G26" s="12"/>
    </row>
    <row r="27" spans="1:12" s="1" customFormat="1" x14ac:dyDescent="0.2">
      <c r="A27" s="13"/>
      <c r="B27" s="138" t="s">
        <v>10</v>
      </c>
      <c r="C27" s="138"/>
      <c r="D27" s="139"/>
      <c r="E27" s="14"/>
      <c r="F27" s="42"/>
      <c r="G27" s="15">
        <f>0</f>
        <v>0</v>
      </c>
      <c r="I27" s="2"/>
      <c r="J27" s="2"/>
      <c r="K27" s="2"/>
      <c r="L27" s="2"/>
    </row>
    <row r="28" spans="1:12" ht="9" customHeight="1" x14ac:dyDescent="0.2">
      <c r="A28" s="9"/>
      <c r="B28" s="129"/>
      <c r="C28" s="129"/>
      <c r="D28" s="130"/>
      <c r="E28" s="16"/>
      <c r="F28" s="40"/>
      <c r="G28" s="12"/>
    </row>
    <row r="29" spans="1:12" x14ac:dyDescent="0.2">
      <c r="A29" s="9" t="s">
        <v>11</v>
      </c>
      <c r="B29" s="129" t="s">
        <v>12</v>
      </c>
      <c r="C29" s="129"/>
      <c r="D29" s="130"/>
      <c r="E29" s="16"/>
      <c r="F29" s="40"/>
      <c r="G29" s="12"/>
    </row>
    <row r="30" spans="1:12" s="1" customFormat="1" x14ac:dyDescent="0.2">
      <c r="A30" s="13"/>
      <c r="B30" s="138" t="s">
        <v>13</v>
      </c>
      <c r="C30" s="138"/>
      <c r="D30" s="139"/>
      <c r="E30" s="14"/>
      <c r="F30" s="42"/>
      <c r="G30" s="15">
        <v>0</v>
      </c>
      <c r="I30" s="2"/>
      <c r="J30" s="2"/>
      <c r="K30" s="2"/>
      <c r="L30" s="2"/>
    </row>
    <row r="31" spans="1:12" ht="9" customHeight="1" x14ac:dyDescent="0.2">
      <c r="A31" s="9"/>
      <c r="B31" s="129"/>
      <c r="C31" s="129"/>
      <c r="D31" s="130"/>
      <c r="E31" s="16"/>
      <c r="F31" s="40"/>
      <c r="G31" s="12"/>
    </row>
    <row r="32" spans="1:12" s="41" customFormat="1" x14ac:dyDescent="0.2">
      <c r="A32" s="38" t="s">
        <v>15</v>
      </c>
      <c r="B32" s="127" t="s">
        <v>91</v>
      </c>
      <c r="C32" s="127"/>
      <c r="D32" s="128"/>
      <c r="E32" s="39" t="s">
        <v>21</v>
      </c>
      <c r="F32" s="40"/>
      <c r="G32" s="66">
        <f>1.8*1014</f>
        <v>1825.2</v>
      </c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G24+G27+G30+G32+G33+G34</f>
        <v>15916.79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96" t="s">
        <v>42</v>
      </c>
      <c r="E39" s="96" t="s">
        <v>45</v>
      </c>
      <c r="F39" s="96" t="s">
        <v>43</v>
      </c>
      <c r="G39" s="50" t="s">
        <v>19</v>
      </c>
      <c r="I39" s="55"/>
      <c r="J39" s="55"/>
      <c r="K39" s="55"/>
      <c r="L39" s="55"/>
    </row>
    <row r="40" spans="1:13" s="1" customFormat="1" ht="13.5" customHeight="1" thickBot="1" x14ac:dyDescent="0.25">
      <c r="A40" s="19"/>
      <c r="B40" s="124" t="s">
        <v>20</v>
      </c>
      <c r="C40" s="125"/>
      <c r="D40" s="33"/>
      <c r="E40" s="20"/>
      <c r="F40" s="34">
        <v>0</v>
      </c>
      <c r="G40" s="31">
        <v>0</v>
      </c>
      <c r="H40" s="37"/>
      <c r="I40" s="2"/>
      <c r="J40" s="2"/>
      <c r="K40" s="2"/>
      <c r="L40" s="2"/>
    </row>
    <row r="41" spans="1:13" x14ac:dyDescent="0.2">
      <c r="A41" s="4"/>
      <c r="B41" s="4"/>
      <c r="C41" s="4"/>
      <c r="D41" s="4"/>
      <c r="E41" s="4"/>
      <c r="F41" s="4"/>
      <c r="G41" s="4"/>
      <c r="H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s="2" customFormat="1" x14ac:dyDescent="0.2">
      <c r="A44" s="7" t="s">
        <v>30</v>
      </c>
      <c r="B44" s="7"/>
      <c r="C44" s="4" t="s">
        <v>49</v>
      </c>
      <c r="D44" s="21"/>
      <c r="E44" s="21"/>
      <c r="F44" s="4"/>
      <c r="G44" s="4" t="s">
        <v>50</v>
      </c>
      <c r="M44"/>
    </row>
    <row r="45" spans="1:13" s="2" customFormat="1" x14ac:dyDescent="0.2">
      <c r="A45" s="4"/>
      <c r="B45" s="4" t="s">
        <v>31</v>
      </c>
      <c r="C45" s="4"/>
      <c r="D45" s="4"/>
      <c r="E45" s="22"/>
      <c r="F45" s="22"/>
      <c r="G45" s="4"/>
      <c r="H45"/>
      <c r="M45"/>
    </row>
    <row r="46" spans="1:13" s="2" customFormat="1" ht="13.5" customHeight="1" x14ac:dyDescent="0.2">
      <c r="A46" s="4"/>
      <c r="B46" s="4"/>
      <c r="C46" s="4"/>
      <c r="D46" s="4"/>
      <c r="E46" s="4"/>
      <c r="F46" s="4"/>
      <c r="G46" s="4"/>
      <c r="H46"/>
    </row>
    <row r="47" spans="1:13" s="2" customFormat="1" x14ac:dyDescent="0.2">
      <c r="A47" s="7" t="s">
        <v>41</v>
      </c>
      <c r="B47" s="4"/>
      <c r="C47" s="4" t="s">
        <v>46</v>
      </c>
      <c r="D47" s="21"/>
      <c r="E47" s="21"/>
      <c r="F47" s="22"/>
      <c r="G47" s="43" t="s">
        <v>60</v>
      </c>
      <c r="H47" s="94"/>
    </row>
    <row r="48" spans="1:13" s="2" customFormat="1" ht="11.25" x14ac:dyDescent="0.2">
      <c r="H48" s="46"/>
    </row>
    <row r="49" s="2" customFormat="1" ht="11.25" x14ac:dyDescent="0.2"/>
    <row r="50" s="2" customFormat="1" ht="11.25" x14ac:dyDescent="0.2"/>
  </sheetData>
  <mergeCells count="40">
    <mergeCell ref="B39:C39"/>
    <mergeCell ref="B40:C40"/>
    <mergeCell ref="B30:D30"/>
    <mergeCell ref="B31:D31"/>
    <mergeCell ref="B32:D32"/>
    <mergeCell ref="B33:D33"/>
    <mergeCell ref="B34:D34"/>
    <mergeCell ref="B35:D35"/>
    <mergeCell ref="B29:D29"/>
    <mergeCell ref="A18:G18"/>
    <mergeCell ref="B19:D19"/>
    <mergeCell ref="B20:D20"/>
    <mergeCell ref="B21:D21"/>
    <mergeCell ref="B22:D22"/>
    <mergeCell ref="B24:D24"/>
    <mergeCell ref="B25:D25"/>
    <mergeCell ref="B26:D26"/>
    <mergeCell ref="B27:D27"/>
    <mergeCell ref="B28:D28"/>
    <mergeCell ref="B23:D2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workbookViewId="0">
      <selection activeCell="G30" sqref="G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1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1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8</v>
      </c>
      <c r="E13" s="6">
        <v>42978</v>
      </c>
      <c r="F13" s="6">
        <v>42948</v>
      </c>
      <c r="G13" s="6">
        <v>42978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G35+G40</f>
        <v>13380.09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0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0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89" t="s">
        <v>2</v>
      </c>
      <c r="F19" s="89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23</v>
      </c>
      <c r="F21" s="45">
        <f>G21/E21</f>
        <v>95.695652173913047</v>
      </c>
      <c r="G21" s="60">
        <v>2201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14</v>
      </c>
      <c r="F22" s="45">
        <f>G22/E22</f>
        <v>411.38785714285717</v>
      </c>
      <c r="G22" s="60">
        <v>5759.43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7960.43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1" customFormat="1" x14ac:dyDescent="0.2">
      <c r="A26" s="13"/>
      <c r="B26" s="138" t="s">
        <v>10</v>
      </c>
      <c r="C26" s="138"/>
      <c r="D26" s="139"/>
      <c r="E26" s="14"/>
      <c r="F26" s="42"/>
      <c r="G26" s="15">
        <f>0</f>
        <v>0</v>
      </c>
      <c r="I26" s="2"/>
      <c r="J26" s="2"/>
      <c r="K26" s="2"/>
      <c r="L26" s="2"/>
    </row>
    <row r="27" spans="1:12" ht="9" customHeight="1" x14ac:dyDescent="0.2">
      <c r="A27" s="9"/>
      <c r="B27" s="129"/>
      <c r="C27" s="129"/>
      <c r="D27" s="130"/>
      <c r="E27" s="16"/>
      <c r="F27" s="40"/>
      <c r="G27" s="12"/>
    </row>
    <row r="28" spans="1:12" x14ac:dyDescent="0.2">
      <c r="A28" s="9" t="s">
        <v>11</v>
      </c>
      <c r="B28" s="129" t="s">
        <v>12</v>
      </c>
      <c r="C28" s="129"/>
      <c r="D28" s="130"/>
      <c r="E28" s="16"/>
      <c r="F28" s="40"/>
      <c r="G28" s="12"/>
    </row>
    <row r="29" spans="1:12" s="97" customFormat="1" x14ac:dyDescent="0.2">
      <c r="A29" s="9" t="s">
        <v>69</v>
      </c>
      <c r="B29" s="140" t="s">
        <v>100</v>
      </c>
      <c r="C29" s="141"/>
      <c r="D29" s="142"/>
      <c r="E29" s="16">
        <v>1</v>
      </c>
      <c r="F29" s="40">
        <v>55.6</v>
      </c>
      <c r="G29" s="12">
        <f>E29*F29</f>
        <v>55.6</v>
      </c>
      <c r="I29" s="2"/>
      <c r="J29" s="2"/>
      <c r="K29" s="2"/>
      <c r="L29" s="2"/>
    </row>
    <row r="30" spans="1:12" s="1" customFormat="1" x14ac:dyDescent="0.2">
      <c r="A30" s="13"/>
      <c r="B30" s="138" t="s">
        <v>13</v>
      </c>
      <c r="C30" s="138"/>
      <c r="D30" s="139"/>
      <c r="E30" s="14"/>
      <c r="F30" s="42"/>
      <c r="G30" s="15">
        <f>G29</f>
        <v>55.6</v>
      </c>
      <c r="I30" s="2"/>
      <c r="J30" s="2"/>
      <c r="K30" s="2"/>
      <c r="L30" s="2"/>
    </row>
    <row r="31" spans="1:12" ht="9" customHeight="1" x14ac:dyDescent="0.2">
      <c r="A31" s="9"/>
      <c r="B31" s="129"/>
      <c r="C31" s="129"/>
      <c r="D31" s="130"/>
      <c r="E31" s="16"/>
      <c r="F31" s="40"/>
      <c r="G31" s="12"/>
    </row>
    <row r="32" spans="1:12" s="41" customFormat="1" x14ac:dyDescent="0.2">
      <c r="A32" s="38" t="s">
        <v>15</v>
      </c>
      <c r="B32" s="127" t="s">
        <v>91</v>
      </c>
      <c r="C32" s="127"/>
      <c r="D32" s="128"/>
      <c r="E32" s="39" t="s">
        <v>21</v>
      </c>
      <c r="F32" s="40"/>
      <c r="G32" s="66">
        <f>1.8*1014</f>
        <v>1825.2</v>
      </c>
      <c r="I32" s="2"/>
      <c r="J32" s="2"/>
      <c r="K32" s="2"/>
      <c r="L32" s="54"/>
    </row>
    <row r="33" spans="1:13" s="41" customFormat="1" x14ac:dyDescent="0.2">
      <c r="A33" s="38" t="s">
        <v>16</v>
      </c>
      <c r="B33" s="127" t="s">
        <v>92</v>
      </c>
      <c r="C33" s="127"/>
      <c r="D33" s="128"/>
      <c r="E33" s="39" t="s">
        <v>21</v>
      </c>
      <c r="F33" s="40"/>
      <c r="G33" s="66">
        <f>2.3*1014</f>
        <v>2332.1999999999998</v>
      </c>
      <c r="I33" s="2"/>
      <c r="J33" s="2"/>
      <c r="K33" s="2"/>
      <c r="L33" s="54"/>
    </row>
    <row r="34" spans="1:13" s="41" customFormat="1" x14ac:dyDescent="0.2">
      <c r="A34" s="38" t="s">
        <v>17</v>
      </c>
      <c r="B34" s="127" t="s">
        <v>93</v>
      </c>
      <c r="C34" s="127"/>
      <c r="D34" s="128"/>
      <c r="E34" s="39" t="s">
        <v>21</v>
      </c>
      <c r="F34" s="40"/>
      <c r="G34" s="66">
        <f>1.19*1014</f>
        <v>1206.6599999999999</v>
      </c>
      <c r="I34" s="2"/>
      <c r="J34" s="2"/>
      <c r="K34" s="2"/>
      <c r="L34" s="54"/>
    </row>
    <row r="35" spans="1:13" s="1" customFormat="1" ht="13.5" thickBot="1" x14ac:dyDescent="0.25">
      <c r="A35" s="30"/>
      <c r="B35" s="131" t="s">
        <v>18</v>
      </c>
      <c r="C35" s="131"/>
      <c r="D35" s="132"/>
      <c r="E35" s="20"/>
      <c r="F35" s="20"/>
      <c r="G35" s="31">
        <f>G23+G26+G30+G32+G33+G34</f>
        <v>13380.09</v>
      </c>
      <c r="H35" s="37"/>
      <c r="I35" s="54"/>
      <c r="J35" s="54"/>
      <c r="K35" s="54"/>
      <c r="L35" s="2"/>
    </row>
    <row r="36" spans="1:13" ht="7.5" customHeight="1" x14ac:dyDescent="0.2">
      <c r="A36" s="4"/>
      <c r="B36" s="4"/>
      <c r="C36" s="4"/>
      <c r="D36" s="4"/>
      <c r="E36" s="4"/>
      <c r="F36" s="4"/>
      <c r="G36" s="4"/>
      <c r="I36" s="54"/>
      <c r="J36" s="54"/>
      <c r="K36" s="54"/>
    </row>
    <row r="37" spans="1:13" x14ac:dyDescent="0.2">
      <c r="A37" s="17" t="s">
        <v>22</v>
      </c>
      <c r="B37" s="17"/>
      <c r="C37" s="17"/>
      <c r="D37" s="4"/>
      <c r="E37" s="4"/>
      <c r="F37" s="4"/>
      <c r="G37" s="4"/>
      <c r="I37" s="53"/>
      <c r="J37" s="54"/>
      <c r="K37" s="54"/>
    </row>
    <row r="38" spans="1:13" ht="7.5" customHeight="1" thickBot="1" x14ac:dyDescent="0.25">
      <c r="A38" s="4"/>
      <c r="B38" s="4"/>
      <c r="C38" s="4"/>
      <c r="D38" s="4"/>
      <c r="E38" s="4"/>
      <c r="F38" s="4"/>
      <c r="G38" s="4"/>
    </row>
    <row r="39" spans="1:13" s="35" customFormat="1" ht="32.25" customHeight="1" thickBot="1" x14ac:dyDescent="0.25">
      <c r="A39" s="49" t="s">
        <v>0</v>
      </c>
      <c r="B39" s="133" t="s">
        <v>1</v>
      </c>
      <c r="C39" s="134"/>
      <c r="D39" s="87" t="s">
        <v>42</v>
      </c>
      <c r="E39" s="87" t="s">
        <v>45</v>
      </c>
      <c r="F39" s="87" t="s">
        <v>43</v>
      </c>
      <c r="G39" s="50" t="s">
        <v>19</v>
      </c>
      <c r="I39" s="55"/>
      <c r="J39" s="55"/>
      <c r="K39" s="55"/>
      <c r="L39" s="55"/>
    </row>
    <row r="40" spans="1:13" s="1" customFormat="1" ht="13.5" customHeight="1" thickBot="1" x14ac:dyDescent="0.25">
      <c r="A40" s="19"/>
      <c r="B40" s="124" t="s">
        <v>20</v>
      </c>
      <c r="C40" s="125"/>
      <c r="D40" s="33"/>
      <c r="E40" s="20"/>
      <c r="F40" s="34">
        <v>0</v>
      </c>
      <c r="G40" s="31">
        <v>0</v>
      </c>
      <c r="H40" s="37"/>
      <c r="I40" s="2"/>
      <c r="J40" s="2"/>
      <c r="K40" s="2"/>
      <c r="L40" s="2"/>
    </row>
    <row r="41" spans="1:13" x14ac:dyDescent="0.2">
      <c r="A41" s="4"/>
      <c r="B41" s="4"/>
      <c r="C41" s="4"/>
      <c r="D41" s="4"/>
      <c r="E41" s="4"/>
      <c r="F41" s="4"/>
      <c r="G41" s="4"/>
      <c r="H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s="2" customFormat="1" x14ac:dyDescent="0.2">
      <c r="A44" s="7" t="s">
        <v>30</v>
      </c>
      <c r="B44" s="7"/>
      <c r="C44" s="4" t="s">
        <v>49</v>
      </c>
      <c r="D44" s="21"/>
      <c r="E44" s="21"/>
      <c r="F44" s="4"/>
      <c r="G44" s="4" t="s">
        <v>50</v>
      </c>
      <c r="M44"/>
    </row>
    <row r="45" spans="1:13" s="2" customFormat="1" x14ac:dyDescent="0.2">
      <c r="A45" s="4"/>
      <c r="B45" s="4" t="s">
        <v>31</v>
      </c>
      <c r="C45" s="4"/>
      <c r="D45" s="4"/>
      <c r="E45" s="22"/>
      <c r="F45" s="22"/>
      <c r="G45" s="4"/>
      <c r="H45"/>
      <c r="M45"/>
    </row>
    <row r="46" spans="1:13" s="2" customFormat="1" ht="13.5" customHeight="1" x14ac:dyDescent="0.2">
      <c r="A46" s="4"/>
      <c r="B46" s="4"/>
      <c r="C46" s="4"/>
      <c r="D46" s="4"/>
      <c r="E46" s="4"/>
      <c r="F46" s="4"/>
      <c r="G46" s="4"/>
      <c r="H46"/>
    </row>
    <row r="47" spans="1:13" s="2" customFormat="1" x14ac:dyDescent="0.2">
      <c r="A47" s="7" t="s">
        <v>41</v>
      </c>
      <c r="B47" s="4"/>
      <c r="C47" s="4" t="s">
        <v>46</v>
      </c>
      <c r="D47" s="21"/>
      <c r="E47" s="21"/>
      <c r="F47" s="22"/>
      <c r="G47" s="43" t="s">
        <v>60</v>
      </c>
      <c r="H47" s="88"/>
    </row>
    <row r="48" spans="1:13" s="2" customFormat="1" ht="11.25" x14ac:dyDescent="0.2">
      <c r="H48" s="46"/>
    </row>
    <row r="49" s="2" customFormat="1" ht="11.25" x14ac:dyDescent="0.2"/>
    <row r="50" s="2" customFormat="1" ht="11.25" x14ac:dyDescent="0.2"/>
  </sheetData>
  <mergeCells count="40">
    <mergeCell ref="B23:D23"/>
    <mergeCell ref="B24:D24"/>
    <mergeCell ref="B25:D25"/>
    <mergeCell ref="A18:G18"/>
    <mergeCell ref="B19:D19"/>
    <mergeCell ref="B20:D20"/>
    <mergeCell ref="B21:D21"/>
    <mergeCell ref="B22:D22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6:D26"/>
    <mergeCell ref="B27:D27"/>
    <mergeCell ref="B35:D35"/>
    <mergeCell ref="B39:C39"/>
    <mergeCell ref="B40:C40"/>
    <mergeCell ref="B30:D30"/>
    <mergeCell ref="B31:D31"/>
    <mergeCell ref="B32:D32"/>
    <mergeCell ref="B33:D33"/>
    <mergeCell ref="B34:D34"/>
    <mergeCell ref="B29:D29"/>
    <mergeCell ref="B28:D2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6" workbookViewId="0">
      <selection activeCell="G30" sqref="G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2"/>
    <col min="10" max="10" width="10.85546875" style="2" customWidth="1"/>
    <col min="11" max="11" width="10.28515625" style="2" customWidth="1"/>
    <col min="12" max="12" width="9.140625" style="2"/>
  </cols>
  <sheetData>
    <row r="1" spans="1:13" ht="15" x14ac:dyDescent="0.2">
      <c r="A1" s="162" t="s">
        <v>51</v>
      </c>
      <c r="B1" s="163"/>
      <c r="C1" s="163"/>
      <c r="D1" s="163"/>
      <c r="E1" s="164" t="s">
        <v>55</v>
      </c>
      <c r="F1" s="164"/>
      <c r="G1" s="164"/>
      <c r="L1" s="56"/>
      <c r="M1" s="2"/>
    </row>
    <row r="2" spans="1:13" ht="15" x14ac:dyDescent="0.2">
      <c r="A2" s="165" t="s">
        <v>52</v>
      </c>
      <c r="B2" s="165"/>
      <c r="C2" s="165"/>
      <c r="D2" s="166" t="s">
        <v>56</v>
      </c>
      <c r="E2" s="166"/>
      <c r="F2" s="166"/>
      <c r="G2" s="166"/>
      <c r="L2" s="56"/>
      <c r="M2" s="2"/>
    </row>
    <row r="3" spans="1:13" ht="15" x14ac:dyDescent="0.2">
      <c r="A3" s="165" t="s">
        <v>53</v>
      </c>
      <c r="B3" s="165"/>
      <c r="C3" s="165"/>
      <c r="D3" s="166" t="s">
        <v>57</v>
      </c>
      <c r="E3" s="166"/>
      <c r="F3" s="166"/>
      <c r="G3" s="166"/>
      <c r="L3" s="56"/>
      <c r="M3" s="2"/>
    </row>
    <row r="4" spans="1:13" ht="15.75" thickBot="1" x14ac:dyDescent="0.25">
      <c r="A4" s="151" t="s">
        <v>54</v>
      </c>
      <c r="B4" s="151"/>
      <c r="C4" s="151"/>
      <c r="D4" s="152" t="s">
        <v>58</v>
      </c>
      <c r="E4" s="152"/>
      <c r="F4" s="152"/>
      <c r="G4" s="152"/>
      <c r="L4" s="56"/>
      <c r="M4" s="2"/>
    </row>
    <row r="5" spans="1:13" ht="28.5" customHeight="1" thickTop="1" x14ac:dyDescent="0.2">
      <c r="A5" s="153" t="s">
        <v>33</v>
      </c>
      <c r="B5" s="154"/>
      <c r="C5" s="18" t="s">
        <v>35</v>
      </c>
      <c r="E5" s="22"/>
    </row>
    <row r="6" spans="1:13" ht="25.5" customHeight="1" x14ac:dyDescent="0.2">
      <c r="A6" s="155" t="s">
        <v>34</v>
      </c>
      <c r="B6" s="156"/>
      <c r="C6" s="29" t="s">
        <v>47</v>
      </c>
      <c r="E6" s="24"/>
    </row>
    <row r="7" spans="1:13" x14ac:dyDescent="0.2">
      <c r="A7" s="157" t="s">
        <v>32</v>
      </c>
      <c r="B7" s="158"/>
      <c r="C7" s="18" t="s">
        <v>65</v>
      </c>
      <c r="E7" s="22"/>
      <c r="F7" s="25"/>
    </row>
    <row r="8" spans="1:13" x14ac:dyDescent="0.2">
      <c r="A8" s="27"/>
      <c r="B8" s="28"/>
      <c r="C8" s="28"/>
      <c r="D8" s="22"/>
      <c r="E8" s="26" t="s">
        <v>38</v>
      </c>
      <c r="F8" s="93" t="s">
        <v>36</v>
      </c>
      <c r="G8" s="58" t="s">
        <v>67</v>
      </c>
    </row>
    <row r="9" spans="1:13" x14ac:dyDescent="0.2">
      <c r="A9" s="27"/>
      <c r="B9" s="28"/>
      <c r="C9" s="28"/>
      <c r="D9" s="22"/>
      <c r="E9" s="23"/>
      <c r="F9" s="93" t="s">
        <v>37</v>
      </c>
      <c r="G9" s="59">
        <v>42095</v>
      </c>
    </row>
    <row r="10" spans="1:13" ht="6" customHeight="1" x14ac:dyDescent="0.2">
      <c r="A10" s="3"/>
      <c r="B10" s="4"/>
      <c r="C10" s="4"/>
      <c r="D10" s="4"/>
      <c r="E10" s="4"/>
      <c r="F10" s="4"/>
      <c r="G10" s="4"/>
    </row>
    <row r="11" spans="1:13" x14ac:dyDescent="0.2">
      <c r="A11" s="3"/>
      <c r="B11" s="4"/>
      <c r="C11" s="4"/>
      <c r="D11" s="159" t="s">
        <v>23</v>
      </c>
      <c r="E11" s="159" t="s">
        <v>24</v>
      </c>
      <c r="F11" s="161" t="s">
        <v>25</v>
      </c>
      <c r="G11" s="161"/>
    </row>
    <row r="12" spans="1:13" x14ac:dyDescent="0.2">
      <c r="A12" s="3"/>
      <c r="B12" s="4"/>
      <c r="C12" s="4"/>
      <c r="D12" s="160"/>
      <c r="E12" s="160"/>
      <c r="F12" s="5" t="s">
        <v>26</v>
      </c>
      <c r="G12" s="5" t="s">
        <v>27</v>
      </c>
    </row>
    <row r="13" spans="1:13" ht="12.75" customHeight="1" x14ac:dyDescent="0.2">
      <c r="A13" s="4"/>
      <c r="B13" s="4"/>
      <c r="C13" s="4"/>
      <c r="D13" s="44">
        <v>9</v>
      </c>
      <c r="E13" s="6">
        <v>43008</v>
      </c>
      <c r="F13" s="6">
        <v>42979</v>
      </c>
      <c r="G13" s="6">
        <v>43008</v>
      </c>
    </row>
    <row r="14" spans="1:13" x14ac:dyDescent="0.2">
      <c r="A14" s="4"/>
      <c r="B14" s="4"/>
      <c r="C14" s="143" t="s">
        <v>44</v>
      </c>
      <c r="D14" s="143"/>
      <c r="E14" s="143"/>
      <c r="F14" s="144">
        <f>G36+G41</f>
        <v>12662.380000000001</v>
      </c>
      <c r="G14" s="144"/>
    </row>
    <row r="15" spans="1:13" ht="11.25" customHeight="1" x14ac:dyDescent="0.2">
      <c r="A15" s="145" t="s">
        <v>39</v>
      </c>
      <c r="B15" s="145"/>
      <c r="C15" s="145"/>
      <c r="D15" s="145" t="s">
        <v>39</v>
      </c>
      <c r="E15" s="145"/>
      <c r="F15" s="145"/>
      <c r="G15" s="145"/>
    </row>
    <row r="16" spans="1:13" ht="11.25" customHeight="1" x14ac:dyDescent="0.2">
      <c r="A16" s="145" t="s">
        <v>40</v>
      </c>
      <c r="B16" s="145"/>
      <c r="C16" s="145"/>
      <c r="D16" s="145"/>
      <c r="E16" s="145"/>
      <c r="F16" s="145"/>
      <c r="G16" s="145"/>
      <c r="H16" s="92"/>
      <c r="I16" s="51"/>
      <c r="J16" s="51"/>
    </row>
    <row r="17" spans="1:12" x14ac:dyDescent="0.2">
      <c r="A17" s="145" t="s">
        <v>59</v>
      </c>
      <c r="B17" s="145"/>
      <c r="C17" s="145"/>
      <c r="D17" s="145"/>
      <c r="E17" s="145"/>
      <c r="F17" s="145"/>
      <c r="G17" s="145"/>
      <c r="H17" s="150"/>
      <c r="I17" s="150"/>
      <c r="J17" s="150"/>
    </row>
    <row r="18" spans="1:12" ht="13.5" thickBot="1" x14ac:dyDescent="0.25">
      <c r="A18" s="146" t="s">
        <v>14</v>
      </c>
      <c r="B18" s="146"/>
      <c r="C18" s="146"/>
      <c r="D18" s="146"/>
      <c r="E18" s="146"/>
      <c r="F18" s="146"/>
      <c r="G18" s="146"/>
      <c r="H18" s="92"/>
      <c r="I18" s="51"/>
      <c r="J18" s="51"/>
    </row>
    <row r="19" spans="1:12" s="36" customFormat="1" ht="34.5" thickBot="1" x14ac:dyDescent="0.25">
      <c r="A19" s="47" t="s">
        <v>0</v>
      </c>
      <c r="B19" s="147" t="s">
        <v>1</v>
      </c>
      <c r="C19" s="147"/>
      <c r="D19" s="147"/>
      <c r="E19" s="95" t="s">
        <v>2</v>
      </c>
      <c r="F19" s="95" t="s">
        <v>29</v>
      </c>
      <c r="G19" s="48" t="s">
        <v>3</v>
      </c>
      <c r="I19" s="52"/>
      <c r="J19" s="52"/>
      <c r="K19" s="52"/>
      <c r="L19" s="52"/>
    </row>
    <row r="20" spans="1:12" x14ac:dyDescent="0.2">
      <c r="A20" s="32" t="s">
        <v>28</v>
      </c>
      <c r="B20" s="148" t="s">
        <v>4</v>
      </c>
      <c r="C20" s="148"/>
      <c r="D20" s="149"/>
      <c r="E20" s="10"/>
      <c r="F20" s="10"/>
      <c r="G20" s="8"/>
    </row>
    <row r="21" spans="1:12" ht="12.75" customHeight="1" x14ac:dyDescent="0.2">
      <c r="A21" s="9" t="s">
        <v>6</v>
      </c>
      <c r="B21" s="129" t="s">
        <v>48</v>
      </c>
      <c r="C21" s="129"/>
      <c r="D21" s="130"/>
      <c r="E21" s="11">
        <v>20</v>
      </c>
      <c r="F21" s="45">
        <f>G21/E21</f>
        <v>95.698999999999998</v>
      </c>
      <c r="G21" s="60">
        <v>1913.98</v>
      </c>
      <c r="H21" s="57"/>
      <c r="I21" s="56"/>
      <c r="J21" s="56"/>
    </row>
    <row r="22" spans="1:12" ht="15" customHeight="1" x14ac:dyDescent="0.2">
      <c r="A22" s="9" t="s">
        <v>7</v>
      </c>
      <c r="B22" s="129" t="s">
        <v>66</v>
      </c>
      <c r="C22" s="129"/>
      <c r="D22" s="130"/>
      <c r="E22" s="11">
        <v>14</v>
      </c>
      <c r="F22" s="45">
        <f>G22/E22</f>
        <v>368.84642857142859</v>
      </c>
      <c r="G22" s="60">
        <v>5163.8500000000004</v>
      </c>
      <c r="H22" s="57"/>
      <c r="I22" s="56"/>
    </row>
    <row r="23" spans="1:12" s="1" customFormat="1" x14ac:dyDescent="0.2">
      <c r="A23" s="13"/>
      <c r="B23" s="138" t="s">
        <v>5</v>
      </c>
      <c r="C23" s="138"/>
      <c r="D23" s="139"/>
      <c r="E23" s="14"/>
      <c r="F23" s="42"/>
      <c r="G23" s="15">
        <f>SUM(G21:G22)</f>
        <v>7077.83</v>
      </c>
      <c r="I23" s="2"/>
      <c r="J23" s="2"/>
      <c r="K23" s="2"/>
      <c r="L23" s="2"/>
    </row>
    <row r="24" spans="1:12" ht="9" customHeight="1" x14ac:dyDescent="0.2">
      <c r="A24" s="9"/>
      <c r="B24" s="129"/>
      <c r="C24" s="129"/>
      <c r="D24" s="130"/>
      <c r="E24" s="16"/>
      <c r="F24" s="40"/>
      <c r="G24" s="12"/>
    </row>
    <row r="25" spans="1:12" x14ac:dyDescent="0.2">
      <c r="A25" s="9" t="s">
        <v>8</v>
      </c>
      <c r="B25" s="129" t="s">
        <v>9</v>
      </c>
      <c r="C25" s="129"/>
      <c r="D25" s="130"/>
      <c r="E25" s="16"/>
      <c r="F25" s="40"/>
      <c r="G25" s="12"/>
    </row>
    <row r="26" spans="1:12" s="1" customFormat="1" x14ac:dyDescent="0.2">
      <c r="A26" s="13"/>
      <c r="B26" s="138" t="s">
        <v>10</v>
      </c>
      <c r="C26" s="138"/>
      <c r="D26" s="139"/>
      <c r="E26" s="14"/>
      <c r="F26" s="42"/>
      <c r="G26" s="15">
        <f>0</f>
        <v>0</v>
      </c>
      <c r="I26" s="2"/>
      <c r="J26" s="2"/>
      <c r="K26" s="2"/>
      <c r="L26" s="2"/>
    </row>
    <row r="27" spans="1:12" ht="9" customHeight="1" x14ac:dyDescent="0.2">
      <c r="A27" s="9"/>
      <c r="B27" s="129"/>
      <c r="C27" s="129"/>
      <c r="D27" s="130"/>
      <c r="E27" s="16"/>
      <c r="F27" s="40"/>
      <c r="G27" s="12"/>
    </row>
    <row r="28" spans="1:12" x14ac:dyDescent="0.2">
      <c r="A28" s="9" t="s">
        <v>11</v>
      </c>
      <c r="B28" s="129" t="s">
        <v>12</v>
      </c>
      <c r="C28" s="129"/>
      <c r="D28" s="130"/>
      <c r="E28" s="16"/>
      <c r="F28" s="40"/>
      <c r="G28" s="12"/>
    </row>
    <row r="29" spans="1:12" s="97" customFormat="1" x14ac:dyDescent="0.2">
      <c r="A29" s="9" t="s">
        <v>69</v>
      </c>
      <c r="B29" s="140" t="s">
        <v>102</v>
      </c>
      <c r="C29" s="141"/>
      <c r="D29" s="142"/>
      <c r="E29" s="16">
        <v>1</v>
      </c>
      <c r="F29" s="40">
        <v>220.49</v>
      </c>
      <c r="G29" s="12">
        <f>E29*F29</f>
        <v>220.49</v>
      </c>
      <c r="I29" s="2"/>
      <c r="J29" s="2"/>
      <c r="K29" s="2"/>
      <c r="L29" s="2"/>
    </row>
    <row r="30" spans="1:12" s="1" customFormat="1" x14ac:dyDescent="0.2">
      <c r="A30" s="13"/>
      <c r="B30" s="138" t="s">
        <v>13</v>
      </c>
      <c r="C30" s="138"/>
      <c r="D30" s="139"/>
      <c r="E30" s="14"/>
      <c r="F30" s="42"/>
      <c r="G30" s="15">
        <f>G29</f>
        <v>220.49</v>
      </c>
      <c r="I30" s="2"/>
      <c r="J30" s="2"/>
      <c r="K30" s="2"/>
      <c r="L30" s="2"/>
    </row>
    <row r="31" spans="1:12" ht="9" customHeight="1" x14ac:dyDescent="0.2">
      <c r="A31" s="9"/>
      <c r="B31" s="129"/>
      <c r="C31" s="129"/>
      <c r="D31" s="130"/>
      <c r="E31" s="16"/>
      <c r="F31" s="40"/>
      <c r="G31" s="12"/>
    </row>
    <row r="32" spans="1:12" s="41" customFormat="1" x14ac:dyDescent="0.2">
      <c r="A32" s="38" t="s">
        <v>15</v>
      </c>
      <c r="B32" s="127" t="s">
        <v>91</v>
      </c>
      <c r="C32" s="127"/>
      <c r="D32" s="128"/>
      <c r="E32" s="39" t="s">
        <v>21</v>
      </c>
      <c r="F32" s="40"/>
      <c r="G32" s="66">
        <f>1.8*1014</f>
        <v>1825.2</v>
      </c>
      <c r="I32" s="2"/>
      <c r="J32" s="2"/>
      <c r="K32" s="2"/>
      <c r="L32" s="54"/>
    </row>
    <row r="33" spans="1:13" s="41" customFormat="1" x14ac:dyDescent="0.2">
      <c r="A33" s="38" t="s">
        <v>88</v>
      </c>
      <c r="B33" s="135" t="s">
        <v>101</v>
      </c>
      <c r="C33" s="136"/>
      <c r="D33" s="137"/>
      <c r="E33" s="39"/>
      <c r="F33" s="40"/>
      <c r="G33" s="66"/>
      <c r="I33" s="2"/>
      <c r="J33" s="2"/>
      <c r="K33" s="2"/>
      <c r="L33" s="54"/>
    </row>
    <row r="34" spans="1:13" s="41" customFormat="1" ht="13.5" customHeight="1" x14ac:dyDescent="0.2">
      <c r="A34" s="38" t="s">
        <v>16</v>
      </c>
      <c r="B34" s="127" t="s">
        <v>92</v>
      </c>
      <c r="C34" s="127"/>
      <c r="D34" s="128"/>
      <c r="E34" s="39" t="s">
        <v>21</v>
      </c>
      <c r="F34" s="40"/>
      <c r="G34" s="66">
        <f>2.3*1014</f>
        <v>2332.1999999999998</v>
      </c>
      <c r="I34" s="2"/>
      <c r="J34" s="2"/>
      <c r="K34" s="2"/>
      <c r="L34" s="54"/>
    </row>
    <row r="35" spans="1:13" s="41" customFormat="1" ht="13.5" customHeight="1" x14ac:dyDescent="0.2">
      <c r="A35" s="38" t="s">
        <v>17</v>
      </c>
      <c r="B35" s="127" t="s">
        <v>93</v>
      </c>
      <c r="C35" s="127"/>
      <c r="D35" s="128"/>
      <c r="E35" s="39" t="s">
        <v>21</v>
      </c>
      <c r="F35" s="40"/>
      <c r="G35" s="66">
        <f>1.19*1014</f>
        <v>1206.6599999999999</v>
      </c>
      <c r="I35" s="2"/>
      <c r="J35" s="2"/>
      <c r="K35" s="2"/>
      <c r="L35" s="54"/>
    </row>
    <row r="36" spans="1:13" s="1" customFormat="1" ht="13.5" thickBot="1" x14ac:dyDescent="0.25">
      <c r="A36" s="30"/>
      <c r="B36" s="131" t="s">
        <v>18</v>
      </c>
      <c r="C36" s="131"/>
      <c r="D36" s="132"/>
      <c r="E36" s="20"/>
      <c r="F36" s="20"/>
      <c r="G36" s="31">
        <f>G23+G26+G30+G32+G34+G35</f>
        <v>12662.380000000001</v>
      </c>
      <c r="H36" s="37"/>
      <c r="I36" s="54"/>
      <c r="J36" s="54"/>
      <c r="K36" s="54"/>
      <c r="L36" s="2"/>
    </row>
    <row r="37" spans="1:13" ht="7.5" customHeight="1" x14ac:dyDescent="0.2">
      <c r="A37" s="4"/>
      <c r="B37" s="4"/>
      <c r="C37" s="4"/>
      <c r="D37" s="4"/>
      <c r="E37" s="4"/>
      <c r="F37" s="4"/>
      <c r="G37" s="4"/>
      <c r="I37" s="54"/>
      <c r="J37" s="54"/>
      <c r="K37" s="54"/>
    </row>
    <row r="38" spans="1:13" x14ac:dyDescent="0.2">
      <c r="A38" s="17" t="s">
        <v>22</v>
      </c>
      <c r="B38" s="17"/>
      <c r="C38" s="17"/>
      <c r="D38" s="4"/>
      <c r="E38" s="4"/>
      <c r="F38" s="4"/>
      <c r="G38" s="4"/>
      <c r="I38" s="53"/>
      <c r="J38" s="54"/>
      <c r="K38" s="54"/>
    </row>
    <row r="39" spans="1:13" ht="7.5" customHeight="1" thickBot="1" x14ac:dyDescent="0.25">
      <c r="A39" s="4"/>
      <c r="B39" s="4"/>
      <c r="C39" s="4"/>
      <c r="D39" s="4"/>
      <c r="E39" s="4"/>
      <c r="F39" s="4"/>
      <c r="G39" s="4"/>
    </row>
    <row r="40" spans="1:13" s="35" customFormat="1" ht="32.25" customHeight="1" thickBot="1" x14ac:dyDescent="0.25">
      <c r="A40" s="49" t="s">
        <v>0</v>
      </c>
      <c r="B40" s="133" t="s">
        <v>1</v>
      </c>
      <c r="C40" s="134"/>
      <c r="D40" s="96" t="s">
        <v>42</v>
      </c>
      <c r="E40" s="96" t="s">
        <v>45</v>
      </c>
      <c r="F40" s="96" t="s">
        <v>43</v>
      </c>
      <c r="G40" s="50" t="s">
        <v>19</v>
      </c>
      <c r="I40" s="55"/>
      <c r="J40" s="55"/>
      <c r="K40" s="55"/>
      <c r="L40" s="55"/>
    </row>
    <row r="41" spans="1:13" s="1" customFormat="1" ht="13.5" customHeight="1" thickBot="1" x14ac:dyDescent="0.25">
      <c r="A41" s="19"/>
      <c r="B41" s="124" t="s">
        <v>20</v>
      </c>
      <c r="C41" s="125"/>
      <c r="D41" s="33"/>
      <c r="E41" s="20"/>
      <c r="F41" s="34">
        <v>0</v>
      </c>
      <c r="G41" s="31">
        <v>0</v>
      </c>
      <c r="H41" s="37"/>
      <c r="I41" s="2"/>
      <c r="J41" s="2"/>
      <c r="K41" s="2"/>
      <c r="L41" s="2"/>
    </row>
    <row r="42" spans="1:13" x14ac:dyDescent="0.2">
      <c r="A42" s="4"/>
      <c r="B42" s="4"/>
      <c r="C42" s="4"/>
      <c r="D42" s="4"/>
      <c r="E42" s="4"/>
      <c r="F42" s="4"/>
      <c r="G42" s="4"/>
      <c r="H42" s="2"/>
    </row>
    <row r="43" spans="1:13" x14ac:dyDescent="0.2">
      <c r="A43" s="4"/>
      <c r="B43" s="4"/>
      <c r="C43" s="4"/>
      <c r="D43" s="4"/>
      <c r="E43" s="4"/>
      <c r="F43" s="4"/>
      <c r="G43" s="4"/>
      <c r="H43" s="2"/>
    </row>
    <row r="44" spans="1:13" x14ac:dyDescent="0.2">
      <c r="A44" s="4"/>
      <c r="B44" s="4"/>
      <c r="C44" s="4"/>
      <c r="D44" s="4"/>
      <c r="E44" s="4"/>
      <c r="F44" s="4"/>
      <c r="G44" s="4"/>
      <c r="H44" s="2"/>
    </row>
    <row r="45" spans="1:13" s="2" customFormat="1" x14ac:dyDescent="0.2">
      <c r="A45" s="7" t="s">
        <v>30</v>
      </c>
      <c r="B45" s="7"/>
      <c r="C45" s="4" t="s">
        <v>49</v>
      </c>
      <c r="D45" s="21"/>
      <c r="E45" s="21"/>
      <c r="F45" s="4"/>
      <c r="G45" s="4" t="s">
        <v>50</v>
      </c>
      <c r="M45"/>
    </row>
    <row r="46" spans="1:13" s="2" customFormat="1" x14ac:dyDescent="0.2">
      <c r="A46" s="4"/>
      <c r="B46" s="4" t="s">
        <v>31</v>
      </c>
      <c r="C46" s="4"/>
      <c r="D46" s="4"/>
      <c r="E46" s="22"/>
      <c r="F46" s="22"/>
      <c r="G46" s="4"/>
      <c r="H46"/>
      <c r="M46"/>
    </row>
    <row r="47" spans="1:13" s="2" customFormat="1" ht="13.5" customHeight="1" x14ac:dyDescent="0.2">
      <c r="A47" s="4"/>
      <c r="B47" s="4"/>
      <c r="C47" s="4"/>
      <c r="D47" s="4"/>
      <c r="E47" s="4"/>
      <c r="F47" s="4"/>
      <c r="G47" s="4"/>
      <c r="H47"/>
    </row>
    <row r="48" spans="1:13" s="2" customFormat="1" x14ac:dyDescent="0.2">
      <c r="A48" s="7" t="s">
        <v>41</v>
      </c>
      <c r="B48" s="4"/>
      <c r="C48" s="4" t="s">
        <v>46</v>
      </c>
      <c r="D48" s="21"/>
      <c r="E48" s="21"/>
      <c r="F48" s="22"/>
      <c r="G48" s="43" t="s">
        <v>60</v>
      </c>
      <c r="H48" s="94"/>
    </row>
    <row r="49" spans="8:8" s="2" customFormat="1" ht="11.25" x14ac:dyDescent="0.2">
      <c r="H49" s="46"/>
    </row>
    <row r="50" spans="8:8" s="2" customFormat="1" ht="11.25" x14ac:dyDescent="0.2"/>
    <row r="51" spans="8:8" s="2" customFormat="1" ht="11.25" x14ac:dyDescent="0.2"/>
  </sheetData>
  <mergeCells count="41">
    <mergeCell ref="B29:D29"/>
    <mergeCell ref="B33:D33"/>
    <mergeCell ref="B36:D36"/>
    <mergeCell ref="B40:C40"/>
    <mergeCell ref="B41:C41"/>
    <mergeCell ref="B30:D30"/>
    <mergeCell ref="B31:D31"/>
    <mergeCell ref="B32:D32"/>
    <mergeCell ref="B34:D34"/>
    <mergeCell ref="B35:D35"/>
    <mergeCell ref="B28:D28"/>
    <mergeCell ref="A18:G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</vt:lpstr>
      <vt:lpstr>октябрь</vt:lpstr>
      <vt:lpstr>ноябрь</vt:lpstr>
      <vt:lpstr>декабрь</vt:lpstr>
      <vt:lpstr>свод</vt:lpstr>
      <vt:lpstr>Итого за год (2)</vt:lpstr>
      <vt:lpstr>Итого за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2015-04-08T07:14:16Z</cp:lastPrinted>
  <dcterms:created xsi:type="dcterms:W3CDTF">2011-05-16T05:20:26Z</dcterms:created>
  <dcterms:modified xsi:type="dcterms:W3CDTF">2018-02-19T06:57:13Z</dcterms:modified>
</cp:coreProperties>
</file>